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0" yWindow="255" windowWidth="11835" windowHeight="13365" activeTab="0"/>
  </bookViews>
  <sheets>
    <sheet name="Input" sheetId="1" r:id="rId1"/>
    <sheet name="Net-per cow per day" sheetId="2" r:id="rId2"/>
    <sheet name="Net-per herd per day" sheetId="3" r:id="rId3"/>
    <sheet name="Net-per herd per year" sheetId="4" r:id="rId4"/>
  </sheets>
  <definedNames>
    <definedName name="_xlnm.Print_Area" localSheetId="0">'Input'!$B$2:$F$35</definedName>
    <definedName name="_xlnm.Print_Area" localSheetId="1">'Net-per cow per day'!$B$2:$G$35</definedName>
    <definedName name="_xlnm.Print_Area" localSheetId="2">'Net-per herd per day'!$B$2:$G$35</definedName>
    <definedName name="_xlnm.Print_Area" localSheetId="3">'Net-per herd per year'!$B$2:$G$35</definedName>
  </definedNames>
  <calcPr fullCalcOnLoad="1"/>
</workbook>
</file>

<file path=xl/comments1.xml><?xml version="1.0" encoding="utf-8"?>
<comments xmlns="http://schemas.openxmlformats.org/spreadsheetml/2006/main">
  <authors>
    <author>Craig Thomas</author>
  </authors>
  <commentList>
    <comment ref="C12" authorId="0">
      <text>
        <r>
          <rPr>
            <b/>
            <sz val="8"/>
            <rFont val="Tahoma"/>
            <family val="2"/>
          </rPr>
          <t xml:space="preserve">To get the latest USDA butterfat, milk protein and other solids prices go to the </t>
        </r>
        <r>
          <rPr>
            <b/>
            <sz val="10"/>
            <rFont val="Gill Sans MT"/>
            <family val="2"/>
          </rPr>
          <t>USDA Agricultural Marketing Service’s “Marketing Orders” web page for “Milk Price Announcements, Summaries, and Product Prices.”  Get there by clicking on the URL at the bottom of the input table's footnotes.</t>
        </r>
        <r>
          <rPr>
            <sz val="10"/>
            <rFont val="Gill Sans MT"/>
            <family val="2"/>
          </rPr>
          <t xml:space="preserve">  
</t>
        </r>
        <r>
          <rPr>
            <b/>
            <sz val="10"/>
            <rFont val="Gill Sans MT"/>
            <family val="2"/>
          </rPr>
          <t>Once you are at the web site do the following:</t>
        </r>
        <r>
          <rPr>
            <sz val="10"/>
            <rFont val="Gill Sans MT"/>
            <family val="2"/>
          </rPr>
          <t xml:space="preserve">
</t>
        </r>
        <r>
          <rPr>
            <b/>
            <sz val="10"/>
            <rFont val="Gill Sans MT"/>
            <family val="2"/>
          </rPr>
          <t>Top box</t>
        </r>
        <r>
          <rPr>
            <sz val="10"/>
            <rFont val="Gill Sans MT"/>
            <family val="2"/>
          </rPr>
          <t xml:space="preserve"> (“Please select the announcement type:”)</t>
        </r>
        <r>
          <rPr>
            <b/>
            <sz val="10"/>
            <rFont val="Gill Sans MT"/>
            <family val="2"/>
          </rPr>
          <t xml:space="preserve"> select:</t>
        </r>
        <r>
          <rPr>
            <sz val="10"/>
            <rFont val="Gill Sans MT"/>
            <family val="2"/>
          </rPr>
          <t xml:space="preserve">  </t>
        </r>
        <r>
          <rPr>
            <i/>
            <sz val="10"/>
            <rFont val="Gill Sans MT"/>
            <family val="2"/>
          </rPr>
          <t>Class II, III, IV and Component</t>
        </r>
        <r>
          <rPr>
            <sz val="10"/>
            <rFont val="Gill Sans MT"/>
            <family val="2"/>
          </rPr>
          <t xml:space="preserve">
</t>
        </r>
        <r>
          <rPr>
            <b/>
            <sz val="10"/>
            <rFont val="Gill Sans MT"/>
            <family val="2"/>
          </rPr>
          <t xml:space="preserve">Middle box </t>
        </r>
        <r>
          <rPr>
            <sz val="10"/>
            <rFont val="Gill Sans MT"/>
            <family val="2"/>
          </rPr>
          <t xml:space="preserve">(“Please select the data series:”) </t>
        </r>
        <r>
          <rPr>
            <b/>
            <sz val="10"/>
            <rFont val="Gill Sans MT"/>
            <family val="2"/>
          </rPr>
          <t>select:</t>
        </r>
        <r>
          <rPr>
            <sz val="10"/>
            <rFont val="Gill Sans MT"/>
            <family val="2"/>
          </rPr>
          <t xml:space="preserve">  </t>
        </r>
        <r>
          <rPr>
            <i/>
            <sz val="10"/>
            <rFont val="Gill Sans MT"/>
            <family val="2"/>
          </rPr>
          <t xml:space="preserve">Summary Table
</t>
        </r>
        <r>
          <rPr>
            <sz val="10"/>
            <rFont val="Gill Sans MT"/>
            <family val="2"/>
          </rPr>
          <t xml:space="preserve">
</t>
        </r>
        <r>
          <rPr>
            <b/>
            <sz val="10"/>
            <rFont val="Gill Sans MT"/>
            <family val="2"/>
          </rPr>
          <t xml:space="preserve">Bottom box </t>
        </r>
        <r>
          <rPr>
            <sz val="10"/>
            <rFont val="Gill Sans MT"/>
            <family val="2"/>
          </rPr>
          <t xml:space="preserve">(“Please select the year:”) </t>
        </r>
        <r>
          <rPr>
            <b/>
            <sz val="10"/>
            <rFont val="Gill Sans MT"/>
            <family val="2"/>
          </rPr>
          <t>select:</t>
        </r>
        <r>
          <rPr>
            <sz val="10"/>
            <rFont val="Gill Sans MT"/>
            <family val="2"/>
          </rPr>
          <t xml:space="preserve">  current year (e.g., </t>
        </r>
        <r>
          <rPr>
            <i/>
            <sz val="10"/>
            <rFont val="Gill Sans MT"/>
            <family val="2"/>
          </rPr>
          <t>2011</t>
        </r>
        <r>
          <rPr>
            <sz val="10"/>
            <rFont val="Gill Sans MT"/>
            <family val="2"/>
          </rPr>
          <t xml:space="preserve">)
</t>
        </r>
        <r>
          <rPr>
            <b/>
            <sz val="10"/>
            <rFont val="Gill Sans MT"/>
            <family val="2"/>
          </rPr>
          <t>Under</t>
        </r>
        <r>
          <rPr>
            <sz val="10"/>
            <rFont val="Gill Sans MT"/>
            <family val="2"/>
          </rPr>
          <t xml:space="preserve"> “Search Results” select:  </t>
        </r>
        <r>
          <rPr>
            <i/>
            <sz val="10"/>
            <rFont val="Gill Sans MT"/>
            <family val="2"/>
          </rPr>
          <t>Year to Date</t>
        </r>
        <r>
          <rPr>
            <sz val="8"/>
            <rFont val="Tahoma"/>
            <family val="2"/>
          </rPr>
          <t xml:space="preserve">
</t>
        </r>
      </text>
    </comment>
    <comment ref="C26" authorId="0">
      <text>
        <r>
          <rPr>
            <b/>
            <sz val="10"/>
            <rFont val="Gill Sans MT"/>
            <family val="2"/>
          </rPr>
          <t>It is recommended that this number not be changed unless you know the KWh's per pound of milk efficiency of your milk cooling system.</t>
        </r>
        <r>
          <rPr>
            <sz val="8"/>
            <rFont val="Tahoma"/>
            <family val="2"/>
          </rPr>
          <t xml:space="preserve">
</t>
        </r>
      </text>
    </comment>
    <comment ref="C13" authorId="0">
      <text>
        <r>
          <rPr>
            <b/>
            <sz val="10"/>
            <rFont val="Gill Sans MT"/>
            <family val="2"/>
          </rPr>
          <t>You may want to consider using an average of these prices over the past several months.</t>
        </r>
      </text>
    </comment>
    <comment ref="C2" authorId="0">
      <text>
        <r>
          <rPr>
            <b/>
            <i/>
            <sz val="10"/>
            <rFont val="Gill Sans MT"/>
            <family val="2"/>
          </rPr>
          <t>Dairy Feed Change Evaluator</t>
        </r>
        <r>
          <rPr>
            <b/>
            <sz val="10"/>
            <rFont val="Gill Sans MT"/>
            <family val="2"/>
          </rPr>
          <t xml:space="preserve"> </t>
        </r>
        <r>
          <rPr>
            <sz val="10"/>
            <rFont val="Gill Sans MT"/>
            <family val="2"/>
          </rPr>
          <t xml:space="preserve">is a management decision-making tool for dairy producers and their nutrition advisors.  Its purpose is to compare the potential economic advantage of making a ration change for the milk herd (or a group in the milking herd).  The model calculates the economic changes that result from changes in milk volume and milk components.  It is important to remember that the value of milk components constantly changes and a ration with an advantage today may not maintain that advantage in the future.
</t>
        </r>
      </text>
    </comment>
  </commentList>
</comments>
</file>

<file path=xl/sharedStrings.xml><?xml version="1.0" encoding="utf-8"?>
<sst xmlns="http://schemas.openxmlformats.org/spreadsheetml/2006/main" count="150" uniqueCount="83">
  <si>
    <t>Pounds of Milk (per cow/day)</t>
  </si>
  <si>
    <t>Milk Protein (%)</t>
  </si>
  <si>
    <t>Other Solids (%)</t>
  </si>
  <si>
    <t>Butterfat (%)</t>
  </si>
  <si>
    <t>Butterfat Price ($/lb)</t>
  </si>
  <si>
    <t>Milk Protein Price ($/lb)</t>
  </si>
  <si>
    <t>Other Solids Price ($/lb)</t>
  </si>
  <si>
    <t>Volume Premium ($/cwt)</t>
  </si>
  <si>
    <t>Quality Premium ($/cwt)</t>
  </si>
  <si>
    <t>Other Premium ($/cwt)</t>
  </si>
  <si>
    <t>Promotion ($/cwt)</t>
  </si>
  <si>
    <t>Co-op Dues ($/cwt)</t>
  </si>
  <si>
    <t>Other Deductions ($/cwt)</t>
  </si>
  <si>
    <t>Number of Cows</t>
  </si>
  <si>
    <t>Current</t>
  </si>
  <si>
    <t>Ration</t>
  </si>
  <si>
    <t>Ration Variables</t>
  </si>
  <si>
    <t>Ration Cost ($/lb. DM)</t>
  </si>
  <si>
    <t>Cow Data</t>
  </si>
  <si>
    <t>Milk Price Data</t>
  </si>
  <si>
    <t>Variable Cost Data</t>
  </si>
  <si>
    <t>Electric cost ($/KWh)</t>
  </si>
  <si>
    <t>Milk Hauling ($/cwt)</t>
  </si>
  <si>
    <t>Variable</t>
  </si>
  <si>
    <t>(enter data in green shaded cells)</t>
  </si>
  <si>
    <t>Item (per cow/day)</t>
  </si>
  <si>
    <t>Butterfat ($)</t>
  </si>
  <si>
    <t>Milk protein ($)</t>
  </si>
  <si>
    <t>Other solids ($)</t>
  </si>
  <si>
    <t>Volume Premium ($)</t>
  </si>
  <si>
    <t>Quality Premium ($)</t>
  </si>
  <si>
    <t>Other Premium ($)</t>
  </si>
  <si>
    <t>Milk Hauling ($)</t>
  </si>
  <si>
    <t>Promotion ($)</t>
  </si>
  <si>
    <t>Co-op Dues ($)</t>
  </si>
  <si>
    <t>Other Deductions ($)</t>
  </si>
  <si>
    <t>Component</t>
  </si>
  <si>
    <t>Component Revenue</t>
  </si>
  <si>
    <t>Premium Revenue</t>
  </si>
  <si>
    <t>Ration Cost</t>
  </si>
  <si>
    <t>Daily Comparison (per cow)</t>
  </si>
  <si>
    <t>Net Return</t>
  </si>
  <si>
    <t>Butterfat (lbs.)</t>
  </si>
  <si>
    <t>Milk Protein (lbs.)</t>
  </si>
  <si>
    <t>Other Solids (lbs.)</t>
  </si>
  <si>
    <t>Total Component Revenue</t>
  </si>
  <si>
    <t>Total Premium Revenue</t>
  </si>
  <si>
    <t>Total Variable Cost</t>
  </si>
  <si>
    <r>
      <rPr>
        <vertAlign val="superscript"/>
        <sz val="9"/>
        <color indexed="8"/>
        <rFont val="Gill Sans MT"/>
        <family val="2"/>
      </rPr>
      <t>1</t>
    </r>
    <r>
      <rPr>
        <sz val="9"/>
        <color indexed="8"/>
        <rFont val="Gill Sans MT"/>
        <family val="2"/>
      </rPr>
      <t>PPD equals producer price differential used in federal order minimum pricing.</t>
    </r>
  </si>
  <si>
    <r>
      <rPr>
        <vertAlign val="superscript"/>
        <sz val="9"/>
        <color indexed="8"/>
        <rFont val="Gill Sans MT"/>
        <family val="2"/>
      </rPr>
      <t>2</t>
    </r>
    <r>
      <rPr>
        <sz val="9"/>
        <color indexed="8"/>
        <rFont val="Gill Sans MT"/>
        <family val="2"/>
      </rPr>
      <t>Utilities used to cool milk.</t>
    </r>
  </si>
  <si>
    <r>
      <t>PPD</t>
    </r>
    <r>
      <rPr>
        <vertAlign val="superscript"/>
        <sz val="10"/>
        <color indexed="8"/>
        <rFont val="Gill Sans MT"/>
        <family val="2"/>
      </rPr>
      <t>1</t>
    </r>
    <r>
      <rPr>
        <sz val="10"/>
        <color theme="1"/>
        <rFont val="Gill Sans MT"/>
        <family val="2"/>
      </rPr>
      <t xml:space="preserve"> ($)</t>
    </r>
  </si>
  <si>
    <r>
      <t>Utilities</t>
    </r>
    <r>
      <rPr>
        <vertAlign val="superscript"/>
        <sz val="10"/>
        <color indexed="8"/>
        <rFont val="Gill Sans MT"/>
        <family val="2"/>
      </rPr>
      <t>2</t>
    </r>
    <r>
      <rPr>
        <sz val="10"/>
        <color theme="1"/>
        <rFont val="Gill Sans MT"/>
        <family val="2"/>
      </rPr>
      <t xml:space="preserve"> ($)</t>
    </r>
  </si>
  <si>
    <t>Per cow/day</t>
  </si>
  <si>
    <t>Herd per day</t>
  </si>
  <si>
    <t>Herd per year</t>
  </si>
  <si>
    <t>Measure</t>
  </si>
  <si>
    <t>Results Summary</t>
  </si>
  <si>
    <t>Total Revenue</t>
  </si>
  <si>
    <t>Total Cost</t>
  </si>
  <si>
    <t>Variable Costs</t>
  </si>
  <si>
    <t>Feed Cost</t>
  </si>
  <si>
    <t>Daily Comparison (herd)</t>
  </si>
  <si>
    <t>Annual Comparison (herd)</t>
  </si>
  <si>
    <t>Dairy Feed Change Evaluator</t>
  </si>
  <si>
    <r>
      <t>Approximate Class III Price</t>
    </r>
    <r>
      <rPr>
        <vertAlign val="superscript"/>
        <sz val="10"/>
        <color indexed="8"/>
        <rFont val="Gill Sans MT"/>
        <family val="2"/>
      </rPr>
      <t>1</t>
    </r>
    <r>
      <rPr>
        <sz val="10"/>
        <color theme="1"/>
        <rFont val="Gill Sans MT"/>
        <family val="2"/>
      </rPr>
      <t xml:space="preserve"> ($/cwt)</t>
    </r>
  </si>
  <si>
    <r>
      <rPr>
        <vertAlign val="superscript"/>
        <sz val="9"/>
        <color indexed="8"/>
        <rFont val="Gill Sans MT"/>
        <family val="2"/>
      </rPr>
      <t>2</t>
    </r>
    <r>
      <rPr>
        <sz val="9"/>
        <color indexed="8"/>
        <rFont val="Gill Sans MT"/>
        <family val="2"/>
      </rPr>
      <t>PPD equals producer price differential used in federal order minimum pricing.</t>
    </r>
  </si>
  <si>
    <r>
      <rPr>
        <vertAlign val="superscript"/>
        <sz val="9"/>
        <color indexed="8"/>
        <rFont val="Gill Sans MT"/>
        <family val="2"/>
      </rPr>
      <t>4</t>
    </r>
    <r>
      <rPr>
        <sz val="9"/>
        <color indexed="8"/>
        <rFont val="Gill Sans MT"/>
        <family val="2"/>
      </rPr>
      <t>DM equals dry matter.</t>
    </r>
  </si>
  <si>
    <r>
      <t>PPD</t>
    </r>
    <r>
      <rPr>
        <vertAlign val="superscript"/>
        <sz val="10"/>
        <color indexed="8"/>
        <rFont val="Gill Sans MT"/>
        <family val="2"/>
      </rPr>
      <t>2</t>
    </r>
    <r>
      <rPr>
        <sz val="10"/>
        <color theme="1"/>
        <rFont val="Gill Sans MT"/>
        <family val="2"/>
      </rPr>
      <t xml:space="preserve"> ($/cwt)</t>
    </r>
  </si>
  <si>
    <r>
      <t>Utilities</t>
    </r>
    <r>
      <rPr>
        <vertAlign val="superscript"/>
        <sz val="10"/>
        <color indexed="8"/>
        <rFont val="Gill Sans MT"/>
        <family val="2"/>
      </rPr>
      <t>3</t>
    </r>
    <r>
      <rPr>
        <sz val="10"/>
        <color theme="1"/>
        <rFont val="Gill Sans MT"/>
        <family val="2"/>
      </rPr>
      <t xml:space="preserve"> (KWh/lb milk)</t>
    </r>
  </si>
  <si>
    <r>
      <t>DM</t>
    </r>
    <r>
      <rPr>
        <vertAlign val="superscript"/>
        <sz val="10"/>
        <color indexed="8"/>
        <rFont val="Gill Sans MT"/>
        <family val="2"/>
      </rPr>
      <t>4</t>
    </r>
    <r>
      <rPr>
        <sz val="10"/>
        <color theme="1"/>
        <rFont val="Gill Sans MT"/>
        <family val="2"/>
      </rPr>
      <t xml:space="preserve"> Intake (lbs./cow/day)</t>
    </r>
  </si>
  <si>
    <t>Herd per week</t>
  </si>
  <si>
    <t>Herd per month</t>
  </si>
  <si>
    <t xml:space="preserve">http://www.ams.usda.gov/AMSv1.0/ams.fetchTemplateData.do?startIndex=1&amp;template=TemplateV&amp;page=MilkPriceAnnouncementsSummariesandProductPrices  </t>
  </si>
  <si>
    <r>
      <rPr>
        <vertAlign val="superscript"/>
        <sz val="9"/>
        <color indexed="8"/>
        <rFont val="Gill Sans MT"/>
        <family val="2"/>
      </rPr>
      <t>1</t>
    </r>
    <r>
      <rPr>
        <sz val="9"/>
        <color indexed="8"/>
        <rFont val="Gill Sans MT"/>
        <family val="2"/>
      </rPr>
      <t>Approximate Class III price based on the given butterfat, milk protein, and other solids prices.</t>
    </r>
  </si>
  <si>
    <r>
      <rPr>
        <vertAlign val="superscript"/>
        <sz val="9"/>
        <color indexed="8"/>
        <rFont val="Gill Sans MT"/>
        <family val="2"/>
      </rPr>
      <t>3</t>
    </r>
    <r>
      <rPr>
        <sz val="9"/>
        <color indexed="8"/>
        <rFont val="Gill Sans MT"/>
        <family val="2"/>
      </rPr>
      <t>Electricity used to cool milk.</t>
    </r>
  </si>
  <si>
    <t>New</t>
  </si>
  <si>
    <t>New Ration</t>
  </si>
  <si>
    <t>vs. Current</t>
  </si>
  <si>
    <t>thomasc@anr.msu.edu</t>
  </si>
  <si>
    <r>
      <rPr>
        <b/>
        <i/>
        <sz val="10"/>
        <color indexed="8"/>
        <rFont val="Gill Sans MT"/>
        <family val="2"/>
      </rPr>
      <t>Dairy Feed Change Evaluator</t>
    </r>
    <r>
      <rPr>
        <sz val="10"/>
        <color theme="1"/>
        <rFont val="Gill Sans MT"/>
        <family val="2"/>
      </rPr>
      <t xml:space="preserve"> was programmed by Craig Thomas, Michigan State University Extension Dairy Educator</t>
    </r>
  </si>
  <si>
    <r>
      <rPr>
        <b/>
        <i/>
        <sz val="10"/>
        <color indexed="8"/>
        <rFont val="Gill Sans MT"/>
        <family val="2"/>
      </rPr>
      <t>Questions?</t>
    </r>
    <r>
      <rPr>
        <sz val="10"/>
        <color theme="1"/>
        <rFont val="Gill Sans MT"/>
        <family val="2"/>
      </rPr>
      <t xml:space="preserve">  Contact Craig Thomas at:</t>
    </r>
  </si>
  <si>
    <t>810-404-3402 (cell)</t>
  </si>
  <si>
    <t>810-648-2515 (office)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</si>
</sst>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0"/>
    <numFmt numFmtId="167" formatCode="&quot;$&quot;#,##0.000"/>
    <numFmt numFmtId="168" formatCode="0.0000000"/>
    <numFmt numFmtId="169" formatCode="0.000"/>
    <numFmt numFmtId="170" formatCode="0.000_);[Red]\(0.000\)"/>
    <numFmt numFmtId="171" formatCode="&quot;$&quot;#,##0.000_);[Red]\(&quot;$&quot;#,##0.000\)"/>
    <numFmt numFmtId="172" formatCode="&quot;$&quot;#,##0.0000"/>
  </numFmts>
  <fonts count="55">
    <font>
      <sz val="10"/>
      <color theme="1"/>
      <name val="Gill Sans MT"/>
      <family val="2"/>
    </font>
    <font>
      <sz val="10"/>
      <color indexed="8"/>
      <name val="Gill Sans MT"/>
      <family val="2"/>
    </font>
    <font>
      <b/>
      <sz val="10"/>
      <color indexed="8"/>
      <name val="Gill Sans MT"/>
      <family val="2"/>
    </font>
    <font>
      <b/>
      <i/>
      <sz val="12"/>
      <color indexed="8"/>
      <name val="Gill Sans MT"/>
      <family val="2"/>
    </font>
    <font>
      <b/>
      <i/>
      <sz val="10"/>
      <color indexed="8"/>
      <name val="Gill Sans MT"/>
      <family val="2"/>
    </font>
    <font>
      <vertAlign val="superscript"/>
      <sz val="10"/>
      <color indexed="8"/>
      <name val="Gill Sans MT"/>
      <family val="2"/>
    </font>
    <font>
      <b/>
      <sz val="12"/>
      <color indexed="8"/>
      <name val="Gill Sans MT"/>
      <family val="2"/>
    </font>
    <font>
      <sz val="8"/>
      <color indexed="8"/>
      <name val="Gill Sans MT"/>
      <family val="2"/>
    </font>
    <font>
      <sz val="9"/>
      <color indexed="8"/>
      <name val="Gill Sans MT"/>
      <family val="2"/>
    </font>
    <font>
      <vertAlign val="superscript"/>
      <sz val="9"/>
      <color indexed="8"/>
      <name val="Gill Sans MT"/>
      <family val="2"/>
    </font>
    <font>
      <u val="single"/>
      <sz val="10"/>
      <color indexed="12"/>
      <name val="Gill Sans MT"/>
      <family val="2"/>
    </font>
    <font>
      <sz val="8"/>
      <name val="Tahoma"/>
      <family val="2"/>
    </font>
    <font>
      <b/>
      <sz val="8"/>
      <name val="Tahoma"/>
      <family val="2"/>
    </font>
    <font>
      <b/>
      <sz val="10"/>
      <name val="Gill Sans MT"/>
      <family val="2"/>
    </font>
    <font>
      <sz val="10"/>
      <name val="Gill Sans MT"/>
      <family val="2"/>
    </font>
    <font>
      <i/>
      <sz val="10"/>
      <name val="Gill Sans MT"/>
      <family val="2"/>
    </font>
    <font>
      <b/>
      <i/>
      <sz val="10"/>
      <name val="Gill Sans MT"/>
      <family val="2"/>
    </font>
    <font>
      <b/>
      <sz val="18"/>
      <color indexed="56"/>
      <name val="Cambria"/>
      <family val="2"/>
    </font>
    <font>
      <b/>
      <sz val="15"/>
      <color indexed="56"/>
      <name val="Gill Sans MT"/>
      <family val="2"/>
    </font>
    <font>
      <b/>
      <sz val="13"/>
      <color indexed="56"/>
      <name val="Gill Sans MT"/>
      <family val="2"/>
    </font>
    <font>
      <b/>
      <sz val="11"/>
      <color indexed="56"/>
      <name val="Gill Sans MT"/>
      <family val="2"/>
    </font>
    <font>
      <sz val="10"/>
      <color indexed="17"/>
      <name val="Gill Sans MT"/>
      <family val="2"/>
    </font>
    <font>
      <sz val="10"/>
      <color indexed="20"/>
      <name val="Gill Sans MT"/>
      <family val="2"/>
    </font>
    <font>
      <sz val="10"/>
      <color indexed="60"/>
      <name val="Gill Sans MT"/>
      <family val="2"/>
    </font>
    <font>
      <sz val="10"/>
      <color indexed="62"/>
      <name val="Gill Sans MT"/>
      <family val="2"/>
    </font>
    <font>
      <b/>
      <sz val="10"/>
      <color indexed="63"/>
      <name val="Gill Sans MT"/>
      <family val="2"/>
    </font>
    <font>
      <b/>
      <sz val="10"/>
      <color indexed="52"/>
      <name val="Gill Sans MT"/>
      <family val="2"/>
    </font>
    <font>
      <sz val="10"/>
      <color indexed="52"/>
      <name val="Gill Sans MT"/>
      <family val="2"/>
    </font>
    <font>
      <b/>
      <sz val="10"/>
      <color indexed="9"/>
      <name val="Gill Sans MT"/>
      <family val="2"/>
    </font>
    <font>
      <sz val="10"/>
      <color indexed="10"/>
      <name val="Gill Sans MT"/>
      <family val="2"/>
    </font>
    <font>
      <i/>
      <sz val="10"/>
      <color indexed="23"/>
      <name val="Gill Sans MT"/>
      <family val="2"/>
    </font>
    <font>
      <sz val="10"/>
      <color indexed="9"/>
      <name val="Gill Sans MT"/>
      <family val="2"/>
    </font>
    <font>
      <sz val="10"/>
      <color theme="0"/>
      <name val="Gill Sans MT"/>
      <family val="2"/>
    </font>
    <font>
      <sz val="10"/>
      <color rgb="FF9C0006"/>
      <name val="Gill Sans MT"/>
      <family val="2"/>
    </font>
    <font>
      <b/>
      <sz val="10"/>
      <color rgb="FFFA7D00"/>
      <name val="Gill Sans MT"/>
      <family val="2"/>
    </font>
    <font>
      <b/>
      <sz val="10"/>
      <color theme="0"/>
      <name val="Gill Sans MT"/>
      <family val="2"/>
    </font>
    <font>
      <i/>
      <sz val="10"/>
      <color rgb="FF7F7F7F"/>
      <name val="Gill Sans MT"/>
      <family val="2"/>
    </font>
    <font>
      <sz val="10"/>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10"/>
      <color theme="10"/>
      <name val="Gill Sans MT"/>
      <family val="2"/>
    </font>
    <font>
      <sz val="10"/>
      <color rgb="FF3F3F76"/>
      <name val="Gill Sans MT"/>
      <family val="2"/>
    </font>
    <font>
      <sz val="10"/>
      <color rgb="FFFA7D00"/>
      <name val="Gill Sans MT"/>
      <family val="2"/>
    </font>
    <font>
      <sz val="10"/>
      <color rgb="FF9C6500"/>
      <name val="Gill Sans MT"/>
      <family val="2"/>
    </font>
    <font>
      <b/>
      <sz val="10"/>
      <color rgb="FF3F3F3F"/>
      <name val="Gill Sans MT"/>
      <family val="2"/>
    </font>
    <font>
      <b/>
      <sz val="18"/>
      <color theme="3"/>
      <name val="Cambria"/>
      <family val="2"/>
    </font>
    <font>
      <b/>
      <sz val="10"/>
      <color theme="1"/>
      <name val="Gill Sans MT"/>
      <family val="2"/>
    </font>
    <font>
      <sz val="10"/>
      <color rgb="FFFF0000"/>
      <name val="Gill Sans MT"/>
      <family val="2"/>
    </font>
    <font>
      <b/>
      <i/>
      <sz val="12"/>
      <color theme="1"/>
      <name val="Gill Sans MT"/>
      <family val="2"/>
    </font>
    <font>
      <b/>
      <i/>
      <sz val="10"/>
      <color theme="1"/>
      <name val="Gill Sans MT"/>
      <family val="2"/>
    </font>
    <font>
      <b/>
      <sz val="12"/>
      <color theme="1"/>
      <name val="Gill Sans MT"/>
      <family val="2"/>
    </font>
    <font>
      <sz val="8"/>
      <color theme="1"/>
      <name val="Gill Sans MT"/>
      <family val="2"/>
    </font>
    <font>
      <sz val="9"/>
      <color theme="1"/>
      <name val="Gill Sans MT"/>
      <family val="2"/>
    </font>
    <font>
      <b/>
      <sz val="8"/>
      <name val="Gill Sans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6" tint="0.599960029125213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style="double"/>
      <right/>
      <top/>
      <bottom style="medium"/>
    </border>
    <border>
      <left/>
      <right style="double"/>
      <top/>
      <bottom style="medium"/>
    </border>
    <border>
      <left style="thin"/>
      <right style="thin"/>
      <top style="double"/>
      <bottom/>
    </border>
    <border>
      <left style="thin"/>
      <right style="thin"/>
      <top/>
      <bottom style="medium"/>
    </border>
    <border>
      <left style="double"/>
      <right/>
      <top style="thin"/>
      <bottom style="thin"/>
    </border>
    <border>
      <left/>
      <right style="double"/>
      <top style="thin"/>
      <bottom style="thin"/>
    </border>
    <border>
      <left style="double"/>
      <right/>
      <top style="medium"/>
      <bottom style="thin"/>
    </border>
    <border>
      <left style="thin"/>
      <right style="thin"/>
      <top style="medium"/>
      <bottom style="thin"/>
    </border>
    <border>
      <left/>
      <right style="double"/>
      <top style="medium"/>
      <bottom style="thin"/>
    </border>
    <border>
      <left style="thin"/>
      <right style="thin"/>
      <top/>
      <bottom/>
    </border>
    <border>
      <left style="thin"/>
      <right style="thin"/>
      <top style="thin"/>
      <bottom style="thin"/>
    </border>
    <border>
      <left style="thin"/>
      <right style="thin"/>
      <top/>
      <bottom style="double"/>
    </border>
    <border>
      <left/>
      <right style="double"/>
      <top/>
      <bottom style="double"/>
    </border>
    <border>
      <left style="double"/>
      <right style="thin"/>
      <top style="double"/>
      <bottom/>
    </border>
    <border>
      <left style="double"/>
      <right style="thin"/>
      <top/>
      <bottom style="medium"/>
    </border>
    <border>
      <left style="double"/>
      <right style="thin"/>
      <top/>
      <bottom/>
    </border>
    <border>
      <left style="thin"/>
      <right style="double"/>
      <top/>
      <bottom/>
    </border>
    <border>
      <left style="double"/>
      <right style="thin"/>
      <top/>
      <bottom style="double"/>
    </border>
    <border>
      <left style="thin"/>
      <right style="double"/>
      <top style="thin"/>
      <bottom style="thin"/>
    </border>
    <border>
      <left style="thin"/>
      <right style="double"/>
      <top style="thin"/>
      <bottom style="double"/>
    </border>
    <border>
      <left/>
      <right/>
      <top style="double"/>
      <bottom/>
    </border>
    <border>
      <left/>
      <right/>
      <top/>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8">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9" fillId="0" borderId="0" xfId="0" applyFont="1" applyAlignment="1">
      <alignment/>
    </xf>
    <xf numFmtId="0" fontId="50" fillId="0" borderId="0" xfId="0" applyFont="1" applyAlignment="1">
      <alignment/>
    </xf>
    <xf numFmtId="0" fontId="0" fillId="0" borderId="0" xfId="0" applyAlignment="1">
      <alignment horizontal="right"/>
    </xf>
    <xf numFmtId="165" fontId="0" fillId="0" borderId="0" xfId="0" applyNumberFormat="1" applyAlignment="1">
      <alignment/>
    </xf>
    <xf numFmtId="168" fontId="0" fillId="0" borderId="0" xfId="0" applyNumberFormat="1" applyAlignment="1">
      <alignment/>
    </xf>
    <xf numFmtId="0" fontId="47" fillId="0" borderId="0" xfId="0" applyFont="1" applyAlignment="1">
      <alignment horizontal="right"/>
    </xf>
    <xf numFmtId="0" fontId="50" fillId="0" borderId="0" xfId="0" applyFont="1" applyAlignment="1">
      <alignment horizontal="left"/>
    </xf>
    <xf numFmtId="8" fontId="0" fillId="0" borderId="0" xfId="0" applyNumberFormat="1" applyAlignment="1">
      <alignment/>
    </xf>
    <xf numFmtId="0" fontId="0" fillId="0" borderId="0" xfId="0" applyAlignment="1">
      <alignment horizontal="left"/>
    </xf>
    <xf numFmtId="0" fontId="51" fillId="0" borderId="0" xfId="0" applyFont="1" applyAlignment="1">
      <alignment horizontal="left"/>
    </xf>
    <xf numFmtId="6" fontId="0" fillId="0" borderId="0" xfId="0" applyNumberFormat="1" applyAlignment="1">
      <alignment/>
    </xf>
    <xf numFmtId="6" fontId="47" fillId="0" borderId="0" xfId="0" applyNumberFormat="1" applyFont="1" applyAlignment="1">
      <alignment/>
    </xf>
    <xf numFmtId="0" fontId="47" fillId="0" borderId="10" xfId="0" applyFont="1" applyBorder="1" applyAlignment="1">
      <alignment/>
    </xf>
    <xf numFmtId="0" fontId="47" fillId="0" borderId="11" xfId="0" applyFont="1" applyBorder="1" applyAlignment="1">
      <alignment horizontal="center"/>
    </xf>
    <xf numFmtId="0" fontId="0" fillId="0" borderId="12" xfId="0" applyFont="1" applyBorder="1" applyAlignment="1">
      <alignment horizontal="right"/>
    </xf>
    <xf numFmtId="0" fontId="0" fillId="0" borderId="12" xfId="0" applyBorder="1" applyAlignment="1">
      <alignment horizontal="right"/>
    </xf>
    <xf numFmtId="165" fontId="0" fillId="0" borderId="13" xfId="0" applyNumberFormat="1" applyFont="1" applyBorder="1" applyAlignment="1">
      <alignment horizontal="center"/>
    </xf>
    <xf numFmtId="166" fontId="0" fillId="0" borderId="13" xfId="0" applyNumberFormat="1" applyFont="1" applyBorder="1" applyAlignment="1">
      <alignment horizontal="center"/>
    </xf>
    <xf numFmtId="0" fontId="0" fillId="0" borderId="14" xfId="0" applyBorder="1" applyAlignment="1">
      <alignment horizontal="right"/>
    </xf>
    <xf numFmtId="0" fontId="47" fillId="0" borderId="15" xfId="0" applyFont="1" applyBorder="1" applyAlignment="1">
      <alignment/>
    </xf>
    <xf numFmtId="0" fontId="47" fillId="0" borderId="16" xfId="0" applyFont="1" applyBorder="1" applyAlignment="1">
      <alignment horizontal="center"/>
    </xf>
    <xf numFmtId="0" fontId="47" fillId="0" borderId="17" xfId="0" applyFont="1" applyBorder="1" applyAlignment="1">
      <alignment horizontal="center"/>
    </xf>
    <xf numFmtId="0" fontId="47" fillId="0" borderId="18" xfId="0" applyFont="1" applyBorder="1" applyAlignment="1">
      <alignment horizontal="center"/>
    </xf>
    <xf numFmtId="0" fontId="50" fillId="0" borderId="19" xfId="0" applyFont="1" applyBorder="1" applyAlignment="1">
      <alignment horizontal="left"/>
    </xf>
    <xf numFmtId="0" fontId="50" fillId="0" borderId="19" xfId="0" applyFont="1" applyBorder="1" applyAlignment="1">
      <alignment/>
    </xf>
    <xf numFmtId="10" fontId="0" fillId="33" borderId="20" xfId="0" applyNumberFormat="1" applyFont="1" applyFill="1" applyBorder="1" applyAlignment="1">
      <alignment horizontal="center"/>
    </xf>
    <xf numFmtId="165" fontId="47" fillId="33" borderId="20" xfId="0" applyNumberFormat="1" applyFont="1" applyFill="1" applyBorder="1" applyAlignment="1">
      <alignment horizontal="center"/>
    </xf>
    <xf numFmtId="0" fontId="50" fillId="0" borderId="21" xfId="0" applyFont="1" applyBorder="1" applyAlignment="1">
      <alignment/>
    </xf>
    <xf numFmtId="0" fontId="47" fillId="33" borderId="22" xfId="0" applyFont="1" applyFill="1" applyBorder="1" applyAlignment="1">
      <alignment horizontal="center"/>
    </xf>
    <xf numFmtId="0" fontId="47" fillId="33" borderId="23" xfId="0" applyFont="1" applyFill="1" applyBorder="1" applyAlignment="1">
      <alignment horizontal="center"/>
    </xf>
    <xf numFmtId="0" fontId="0" fillId="0" borderId="10" xfId="0" applyBorder="1" applyAlignment="1">
      <alignment/>
    </xf>
    <xf numFmtId="170" fontId="0" fillId="0" borderId="13" xfId="0" applyNumberFormat="1" applyFont="1" applyBorder="1" applyAlignment="1">
      <alignment horizontal="center"/>
    </xf>
    <xf numFmtId="171" fontId="0" fillId="0" borderId="13" xfId="0" applyNumberFormat="1" applyBorder="1" applyAlignment="1">
      <alignment horizontal="center"/>
    </xf>
    <xf numFmtId="0" fontId="47" fillId="0" borderId="14" xfId="0" applyFont="1" applyFill="1" applyBorder="1" applyAlignment="1">
      <alignment horizontal="right"/>
    </xf>
    <xf numFmtId="0" fontId="47" fillId="0" borderId="21" xfId="0" applyFont="1" applyBorder="1" applyAlignment="1">
      <alignment horizontal="center"/>
    </xf>
    <xf numFmtId="0" fontId="47" fillId="0" borderId="19" xfId="0" applyFont="1" applyBorder="1" applyAlignment="1">
      <alignment horizontal="center"/>
    </xf>
    <xf numFmtId="169" fontId="0" fillId="0" borderId="24" xfId="0" applyNumberFormat="1" applyFont="1" applyBorder="1" applyAlignment="1">
      <alignment horizontal="center"/>
    </xf>
    <xf numFmtId="169" fontId="47" fillId="33" borderId="25" xfId="0" applyNumberFormat="1" applyFont="1" applyFill="1" applyBorder="1" applyAlignment="1">
      <alignment horizontal="center"/>
    </xf>
    <xf numFmtId="170" fontId="47" fillId="33" borderId="20" xfId="0" applyNumberFormat="1" applyFont="1" applyFill="1" applyBorder="1" applyAlignment="1">
      <alignment horizontal="center"/>
    </xf>
    <xf numFmtId="0" fontId="47" fillId="0" borderId="19" xfId="0" applyFont="1" applyBorder="1" applyAlignment="1">
      <alignment horizontal="right"/>
    </xf>
    <xf numFmtId="0" fontId="52" fillId="0" borderId="0" xfId="0" applyFont="1" applyAlignment="1">
      <alignment/>
    </xf>
    <xf numFmtId="0" fontId="53" fillId="0" borderId="0" xfId="0" applyFont="1" applyFill="1" applyBorder="1" applyAlignment="1">
      <alignment horizontal="left"/>
    </xf>
    <xf numFmtId="8" fontId="0" fillId="0" borderId="24" xfId="0" applyNumberFormat="1" applyFont="1" applyBorder="1" applyAlignment="1">
      <alignment horizontal="center"/>
    </xf>
    <xf numFmtId="8" fontId="47" fillId="33" borderId="25" xfId="0" applyNumberFormat="1" applyFont="1" applyFill="1" applyBorder="1" applyAlignment="1">
      <alignment horizontal="center"/>
    </xf>
    <xf numFmtId="8" fontId="0" fillId="0" borderId="13" xfId="0" applyNumberFormat="1" applyBorder="1" applyAlignment="1">
      <alignment horizontal="center"/>
    </xf>
    <xf numFmtId="8" fontId="47" fillId="0" borderId="25" xfId="0" applyNumberFormat="1" applyFont="1" applyBorder="1" applyAlignment="1">
      <alignment horizontal="center"/>
    </xf>
    <xf numFmtId="8" fontId="47" fillId="0" borderId="20" xfId="0" applyNumberFormat="1" applyFont="1" applyBorder="1" applyAlignment="1">
      <alignment horizontal="center"/>
    </xf>
    <xf numFmtId="8" fontId="0" fillId="33" borderId="25" xfId="0" applyNumberFormat="1" applyFont="1" applyFill="1" applyBorder="1" applyAlignment="1">
      <alignment horizontal="center"/>
    </xf>
    <xf numFmtId="8" fontId="0" fillId="33" borderId="20" xfId="0" applyNumberFormat="1" applyFill="1" applyBorder="1" applyAlignment="1">
      <alignment horizontal="center"/>
    </xf>
    <xf numFmtId="8" fontId="47" fillId="0" borderId="26" xfId="0" applyNumberFormat="1" applyFont="1" applyBorder="1" applyAlignment="1">
      <alignment horizontal="center"/>
    </xf>
    <xf numFmtId="6" fontId="0" fillId="0" borderId="24" xfId="0" applyNumberFormat="1" applyFont="1" applyBorder="1" applyAlignment="1">
      <alignment horizontal="center"/>
    </xf>
    <xf numFmtId="6" fontId="47" fillId="33" borderId="25" xfId="0" applyNumberFormat="1" applyFont="1" applyFill="1" applyBorder="1" applyAlignment="1">
      <alignment horizontal="center"/>
    </xf>
    <xf numFmtId="6" fontId="0" fillId="0" borderId="13" xfId="0" applyNumberFormat="1" applyBorder="1" applyAlignment="1">
      <alignment horizontal="center"/>
    </xf>
    <xf numFmtId="6" fontId="47" fillId="0" borderId="25" xfId="0" applyNumberFormat="1" applyFont="1" applyBorder="1" applyAlignment="1">
      <alignment horizontal="center"/>
    </xf>
    <xf numFmtId="6" fontId="47" fillId="0" borderId="20" xfId="0" applyNumberFormat="1" applyFont="1" applyBorder="1" applyAlignment="1">
      <alignment horizontal="center"/>
    </xf>
    <xf numFmtId="6" fontId="0" fillId="33" borderId="20" xfId="0" applyNumberFormat="1" applyFill="1" applyBorder="1" applyAlignment="1">
      <alignment horizontal="center"/>
    </xf>
    <xf numFmtId="6" fontId="47" fillId="0" borderId="26" xfId="0" applyNumberFormat="1" applyFont="1" applyBorder="1" applyAlignment="1">
      <alignment horizontal="center"/>
    </xf>
    <xf numFmtId="0" fontId="0" fillId="34" borderId="24" xfId="0" applyFont="1" applyFill="1" applyBorder="1" applyAlignment="1" applyProtection="1">
      <alignment horizontal="center"/>
      <protection locked="0"/>
    </xf>
    <xf numFmtId="164" fontId="0" fillId="34" borderId="24" xfId="0" applyNumberFormat="1" applyFont="1" applyFill="1" applyBorder="1" applyAlignment="1" applyProtection="1">
      <alignment horizontal="center"/>
      <protection locked="0"/>
    </xf>
    <xf numFmtId="10" fontId="0" fillId="34" borderId="24" xfId="0" applyNumberFormat="1" applyFont="1" applyFill="1" applyBorder="1" applyAlignment="1" applyProtection="1">
      <alignment horizontal="center"/>
      <protection locked="0"/>
    </xf>
    <xf numFmtId="10" fontId="0" fillId="33" borderId="25" xfId="0" applyNumberFormat="1" applyFont="1" applyFill="1" applyBorder="1" applyAlignment="1" applyProtection="1">
      <alignment horizontal="center"/>
      <protection locked="0"/>
    </xf>
    <xf numFmtId="165" fontId="0" fillId="34" borderId="24" xfId="0" applyNumberFormat="1" applyFont="1" applyFill="1" applyBorder="1" applyAlignment="1" applyProtection="1">
      <alignment horizontal="center"/>
      <protection locked="0"/>
    </xf>
    <xf numFmtId="165" fontId="47" fillId="33" borderId="25" xfId="0" applyNumberFormat="1" applyFont="1" applyFill="1" applyBorder="1" applyAlignment="1" applyProtection="1">
      <alignment horizontal="center"/>
      <protection locked="0"/>
    </xf>
    <xf numFmtId="166" fontId="0" fillId="34" borderId="24" xfId="0" applyNumberFormat="1" applyFont="1" applyFill="1" applyBorder="1" applyAlignment="1" applyProtection="1">
      <alignment horizontal="center"/>
      <protection locked="0"/>
    </xf>
    <xf numFmtId="164" fontId="0" fillId="34" borderId="13" xfId="0" applyNumberFormat="1" applyFill="1" applyBorder="1" applyAlignment="1" applyProtection="1">
      <alignment horizontal="center"/>
      <protection locked="0"/>
    </xf>
    <xf numFmtId="0" fontId="0" fillId="34" borderId="13" xfId="0" applyFont="1" applyFill="1" applyBorder="1" applyAlignment="1" applyProtection="1">
      <alignment horizontal="center"/>
      <protection locked="0"/>
    </xf>
    <xf numFmtId="164" fontId="0" fillId="34" borderId="13" xfId="0" applyNumberFormat="1" applyFont="1" applyFill="1" applyBorder="1" applyAlignment="1" applyProtection="1">
      <alignment horizontal="center"/>
      <protection locked="0"/>
    </xf>
    <xf numFmtId="10" fontId="0" fillId="34" borderId="13" xfId="0" applyNumberFormat="1" applyFont="1" applyFill="1" applyBorder="1" applyAlignment="1" applyProtection="1">
      <alignment horizontal="center"/>
      <protection locked="0"/>
    </xf>
    <xf numFmtId="0" fontId="47" fillId="0" borderId="0" xfId="0" applyFont="1" applyBorder="1" applyAlignment="1">
      <alignment horizontal="center"/>
    </xf>
    <xf numFmtId="8" fontId="0" fillId="0" borderId="0" xfId="0" applyNumberFormat="1" applyBorder="1" applyAlignment="1">
      <alignment horizontal="center"/>
    </xf>
    <xf numFmtId="6" fontId="0" fillId="0" borderId="27" xfId="0" applyNumberFormat="1" applyBorder="1" applyAlignment="1">
      <alignment horizontal="center"/>
    </xf>
    <xf numFmtId="0" fontId="0" fillId="0" borderId="28" xfId="0" applyBorder="1" applyAlignment="1">
      <alignment/>
    </xf>
    <xf numFmtId="0" fontId="47" fillId="0" borderId="29" xfId="0" applyFont="1" applyBorder="1" applyAlignment="1">
      <alignment horizontal="center"/>
    </xf>
    <xf numFmtId="0" fontId="0" fillId="0" borderId="30" xfId="0" applyBorder="1" applyAlignment="1">
      <alignment horizontal="right"/>
    </xf>
    <xf numFmtId="0" fontId="0" fillId="0" borderId="0" xfId="0" applyBorder="1" applyAlignment="1">
      <alignment/>
    </xf>
    <xf numFmtId="0" fontId="49" fillId="0" borderId="0" xfId="0" applyFont="1" applyBorder="1" applyAlignment="1">
      <alignment/>
    </xf>
    <xf numFmtId="0" fontId="0" fillId="0" borderId="0" xfId="0" applyBorder="1" applyAlignment="1">
      <alignment horizontal="right"/>
    </xf>
    <xf numFmtId="6" fontId="0" fillId="0" borderId="0" xfId="0" applyNumberFormat="1" applyBorder="1" applyAlignment="1">
      <alignment horizontal="center"/>
    </xf>
    <xf numFmtId="167" fontId="0" fillId="34" borderId="26" xfId="0" applyNumberFormat="1" applyFill="1" applyBorder="1" applyAlignment="1" applyProtection="1">
      <alignment horizontal="center"/>
      <protection locked="0"/>
    </xf>
    <xf numFmtId="167" fontId="0" fillId="34" borderId="27" xfId="0" applyNumberFormat="1" applyFill="1" applyBorder="1" applyAlignment="1" applyProtection="1">
      <alignment horizontal="center"/>
      <protection locked="0"/>
    </xf>
    <xf numFmtId="171" fontId="0" fillId="0" borderId="0" xfId="0" applyNumberFormat="1" applyAlignment="1">
      <alignment/>
    </xf>
    <xf numFmtId="38" fontId="0" fillId="0" borderId="24" xfId="0" applyNumberFormat="1" applyFont="1" applyBorder="1" applyAlignment="1">
      <alignment horizontal="center"/>
    </xf>
    <xf numFmtId="38" fontId="0" fillId="0" borderId="13" xfId="0" applyNumberFormat="1" applyFont="1" applyBorder="1" applyAlignment="1">
      <alignment horizontal="center"/>
    </xf>
    <xf numFmtId="172" fontId="0" fillId="34" borderId="24" xfId="0" applyNumberFormat="1" applyFont="1" applyFill="1" applyBorder="1" applyAlignment="1" applyProtection="1">
      <alignment horizontal="center"/>
      <protection locked="0"/>
    </xf>
    <xf numFmtId="6" fontId="0" fillId="33" borderId="25" xfId="0" applyNumberFormat="1" applyFont="1" applyFill="1" applyBorder="1" applyAlignment="1">
      <alignment horizontal="center"/>
    </xf>
    <xf numFmtId="172" fontId="0" fillId="0" borderId="13" xfId="0" applyNumberFormat="1" applyFont="1" applyBorder="1" applyAlignment="1">
      <alignment horizontal="center"/>
    </xf>
    <xf numFmtId="165" fontId="0" fillId="0" borderId="31" xfId="0" applyNumberFormat="1" applyFont="1" applyFill="1" applyBorder="1" applyAlignment="1" applyProtection="1">
      <alignment horizontal="center"/>
      <protection locked="0"/>
    </xf>
    <xf numFmtId="0" fontId="53" fillId="0" borderId="0" xfId="0" applyFont="1" applyAlignment="1">
      <alignment/>
    </xf>
    <xf numFmtId="0" fontId="41" fillId="0" borderId="0" xfId="52" applyAlignment="1">
      <alignment/>
    </xf>
    <xf numFmtId="165" fontId="0" fillId="0" borderId="24" xfId="0" applyNumberFormat="1" applyFont="1" applyFill="1" applyBorder="1" applyAlignment="1" applyProtection="1">
      <alignment horizontal="center"/>
      <protection/>
    </xf>
    <xf numFmtId="0" fontId="0" fillId="0" borderId="0" xfId="0" applyFill="1" applyBorder="1" applyAlignment="1">
      <alignment horizontal="right"/>
    </xf>
    <xf numFmtId="0" fontId="0" fillId="0" borderId="32" xfId="0" applyBorder="1" applyAlignment="1">
      <alignment horizontal="right"/>
    </xf>
    <xf numFmtId="8" fontId="47" fillId="0" borderId="33" xfId="0" applyNumberFormat="1" applyFont="1" applyBorder="1" applyAlignment="1">
      <alignment horizontal="center"/>
    </xf>
    <xf numFmtId="8" fontId="47" fillId="0" borderId="34" xfId="0" applyNumberFormat="1" applyFont="1" applyBorder="1" applyAlignment="1">
      <alignment horizontal="center"/>
    </xf>
    <xf numFmtId="6" fontId="47" fillId="0" borderId="33" xfId="0" applyNumberFormat="1" applyFont="1" applyBorder="1" applyAlignment="1">
      <alignment horizontal="center"/>
    </xf>
    <xf numFmtId="6" fontId="47" fillId="0" borderId="34" xfId="0" applyNumberFormat="1" applyFont="1" applyBorder="1" applyAlignment="1">
      <alignment horizontal="center"/>
    </xf>
    <xf numFmtId="0" fontId="47" fillId="0" borderId="35" xfId="0" applyFont="1" applyBorder="1" applyAlignment="1">
      <alignment horizontal="center"/>
    </xf>
    <xf numFmtId="0" fontId="0" fillId="0" borderId="35" xfId="0" applyBorder="1" applyAlignment="1">
      <alignment/>
    </xf>
    <xf numFmtId="0" fontId="0" fillId="0" borderId="11" xfId="0" applyBorder="1" applyAlignment="1">
      <alignment/>
    </xf>
    <xf numFmtId="0" fontId="0" fillId="0" borderId="14" xfId="0" applyFont="1" applyBorder="1" applyAlignment="1">
      <alignment horizontal="left"/>
    </xf>
    <xf numFmtId="0" fontId="41" fillId="0" borderId="36" xfId="52" applyBorder="1" applyAlignment="1">
      <alignment horizontal="center"/>
    </xf>
    <xf numFmtId="0" fontId="0" fillId="0" borderId="36" xfId="0" applyBorder="1" applyAlignment="1">
      <alignment horizontal="center"/>
    </xf>
    <xf numFmtId="0" fontId="0" fillId="0" borderId="36" xfId="0" applyBorder="1" applyAlignment="1">
      <alignment/>
    </xf>
    <xf numFmtId="0" fontId="0" fillId="0" borderId="27" xfId="0" applyBorder="1" applyAlignment="1">
      <alignment/>
    </xf>
    <xf numFmtId="167" fontId="0" fillId="0" borderId="0" xfId="0" applyNumberForma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ms.usda.gov/AMSv1.0/ams.fetchTemplateData.do?startIndex=1&amp;template=TemplateV&amp;page=MilkPriceAnnouncementsSummariesandProductPrices" TargetMode="External" /><Relationship Id="rId2" Type="http://schemas.openxmlformats.org/officeDocument/2006/relationships/hyperlink" Target="mailto:thomasc@anr.msu.edu"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H44"/>
  <sheetViews>
    <sheetView showGridLines="0" tabSelected="1" zoomScalePageLayoutView="0" workbookViewId="0" topLeftCell="A1">
      <selection activeCell="A1" sqref="A1"/>
    </sheetView>
  </sheetViews>
  <sheetFormatPr defaultColWidth="9.140625" defaultRowHeight="15"/>
  <cols>
    <col min="2" max="2" width="2.7109375" style="0" customWidth="1"/>
    <col min="3" max="3" width="34.421875" style="0" customWidth="1"/>
    <col min="4" max="5" width="18.7109375" style="0" customWidth="1"/>
    <col min="6" max="6" width="2.7109375" style="0" customWidth="1"/>
    <col min="7" max="7" width="18.7109375" style="0" customWidth="1"/>
    <col min="8" max="8" width="15.421875" style="0" customWidth="1"/>
    <col min="9" max="9" width="2.7109375" style="0" customWidth="1"/>
  </cols>
  <sheetData>
    <row r="1" spans="3:4" ht="19.5">
      <c r="C1" s="3"/>
      <c r="D1" t="s">
        <v>24</v>
      </c>
    </row>
    <row r="2" spans="3:8" ht="19.5">
      <c r="C2" s="3" t="s">
        <v>63</v>
      </c>
      <c r="G2" s="78"/>
      <c r="H2" s="77"/>
    </row>
    <row r="3" spans="4:8" ht="3.75" customHeight="1" thickBot="1">
      <c r="D3" s="2"/>
      <c r="E3" s="2"/>
      <c r="G3" s="77"/>
      <c r="H3" s="71"/>
    </row>
    <row r="4" spans="3:7" ht="16.5" customHeight="1" thickBot="1" thickTop="1">
      <c r="C4" s="15"/>
      <c r="D4" s="24" t="s">
        <v>14</v>
      </c>
      <c r="E4" s="16" t="s">
        <v>75</v>
      </c>
      <c r="G4" s="3" t="s">
        <v>56</v>
      </c>
    </row>
    <row r="5" spans="3:8" ht="16.5" thickBot="1" thickTop="1">
      <c r="C5" s="22" t="s">
        <v>23</v>
      </c>
      <c r="D5" s="25" t="s">
        <v>15</v>
      </c>
      <c r="E5" s="23" t="s">
        <v>15</v>
      </c>
      <c r="G5" s="74"/>
      <c r="H5" s="16" t="s">
        <v>76</v>
      </c>
    </row>
    <row r="6" spans="3:8" ht="15.75" thickBot="1">
      <c r="C6" s="30" t="s">
        <v>18</v>
      </c>
      <c r="D6" s="31"/>
      <c r="E6" s="32"/>
      <c r="G6" s="75" t="s">
        <v>55</v>
      </c>
      <c r="H6" s="23" t="s">
        <v>77</v>
      </c>
    </row>
    <row r="7" spans="3:8" ht="15">
      <c r="C7" s="17" t="s">
        <v>13</v>
      </c>
      <c r="D7" s="60">
        <v>750</v>
      </c>
      <c r="E7" s="68">
        <v>750</v>
      </c>
      <c r="G7" s="76" t="s">
        <v>52</v>
      </c>
      <c r="H7" s="35">
        <f>'Net-per cow per day'!$F$32</f>
        <v>0.08530825000000064</v>
      </c>
    </row>
    <row r="8" spans="3:8" ht="15">
      <c r="C8" s="18" t="s">
        <v>0</v>
      </c>
      <c r="D8" s="61">
        <v>80</v>
      </c>
      <c r="E8" s="69">
        <v>75</v>
      </c>
      <c r="G8" s="76" t="s">
        <v>53</v>
      </c>
      <c r="H8" s="47">
        <f>'Net-per herd per day'!F32</f>
        <v>63.98118749999776</v>
      </c>
    </row>
    <row r="9" spans="3:8" ht="15">
      <c r="C9" s="18" t="s">
        <v>3</v>
      </c>
      <c r="D9" s="62">
        <v>0.034</v>
      </c>
      <c r="E9" s="70">
        <v>0.0365</v>
      </c>
      <c r="G9" s="76" t="s">
        <v>70</v>
      </c>
      <c r="H9" s="55">
        <f>H8*7</f>
        <v>447.8683124999843</v>
      </c>
    </row>
    <row r="10" spans="3:8" ht="15">
      <c r="C10" s="18" t="s">
        <v>1</v>
      </c>
      <c r="D10" s="62">
        <v>0.028</v>
      </c>
      <c r="E10" s="70">
        <v>0.03</v>
      </c>
      <c r="G10" s="76" t="s">
        <v>71</v>
      </c>
      <c r="H10" s="55">
        <f>H8*30.5</f>
        <v>1951.4262187499316</v>
      </c>
    </row>
    <row r="11" spans="3:8" ht="15.75" thickBot="1">
      <c r="C11" s="18" t="s">
        <v>2</v>
      </c>
      <c r="D11" s="62">
        <v>0.057</v>
      </c>
      <c r="E11" s="70">
        <v>0.057</v>
      </c>
      <c r="G11" s="94" t="s">
        <v>54</v>
      </c>
      <c r="H11" s="73">
        <f>H8*365</f>
        <v>23353.133437499182</v>
      </c>
    </row>
    <row r="12" spans="3:8" ht="15.75" thickTop="1">
      <c r="C12" s="26" t="s">
        <v>19</v>
      </c>
      <c r="D12" s="63"/>
      <c r="E12" s="28"/>
      <c r="G12" s="93"/>
      <c r="H12" s="80"/>
    </row>
    <row r="13" spans="3:8" ht="15">
      <c r="C13" s="18" t="s">
        <v>4</v>
      </c>
      <c r="D13" s="86">
        <v>2.2511</v>
      </c>
      <c r="E13" s="88">
        <f>IF(D13&gt;0,D13,"")</f>
        <v>2.2511</v>
      </c>
      <c r="G13" s="93"/>
      <c r="H13" s="80"/>
    </row>
    <row r="14" spans="3:5" ht="15">
      <c r="C14" s="18" t="s">
        <v>5</v>
      </c>
      <c r="D14" s="86">
        <v>3.8292</v>
      </c>
      <c r="E14" s="88">
        <f aca="true" t="shared" si="0" ref="E14:E27">IF(D14&gt;0,D14,"")</f>
        <v>3.8292</v>
      </c>
    </row>
    <row r="15" spans="3:5" ht="15">
      <c r="C15" s="18" t="s">
        <v>6</v>
      </c>
      <c r="D15" s="86">
        <v>0.3608</v>
      </c>
      <c r="E15" s="88">
        <f t="shared" si="0"/>
        <v>0.3608</v>
      </c>
    </row>
    <row r="16" spans="3:5" ht="16.5">
      <c r="C16" s="18" t="s">
        <v>64</v>
      </c>
      <c r="D16" s="92">
        <f>(D14*3.1)+(D15*5.9)+(D13*3.5)</f>
        <v>21.87809</v>
      </c>
      <c r="E16" s="89">
        <f>(E14*3.1)+(E15*5.9)+(E13*3.5)</f>
        <v>21.87809</v>
      </c>
    </row>
    <row r="17" spans="3:5" ht="16.5">
      <c r="C17" s="18" t="s">
        <v>67</v>
      </c>
      <c r="D17" s="64">
        <v>1.48</v>
      </c>
      <c r="E17" s="19">
        <f t="shared" si="0"/>
        <v>1.48</v>
      </c>
    </row>
    <row r="18" spans="3:5" ht="15">
      <c r="C18" s="18" t="s">
        <v>7</v>
      </c>
      <c r="D18" s="64">
        <v>0.4</v>
      </c>
      <c r="E18" s="19">
        <f t="shared" si="0"/>
        <v>0.4</v>
      </c>
    </row>
    <row r="19" spans="3:5" ht="15">
      <c r="C19" s="18" t="s">
        <v>8</v>
      </c>
      <c r="D19" s="64">
        <v>0.1</v>
      </c>
      <c r="E19" s="19">
        <f t="shared" si="0"/>
        <v>0.1</v>
      </c>
    </row>
    <row r="20" spans="3:5" ht="15">
      <c r="C20" s="18" t="s">
        <v>9</v>
      </c>
      <c r="D20" s="64">
        <v>0</v>
      </c>
      <c r="E20" s="19">
        <f>IF(D20&gt;0,D20,0)</f>
        <v>0</v>
      </c>
    </row>
    <row r="21" spans="3:5" ht="15">
      <c r="C21" s="27" t="s">
        <v>20</v>
      </c>
      <c r="D21" s="65"/>
      <c r="E21" s="29"/>
    </row>
    <row r="22" spans="3:5" ht="15">
      <c r="C22" s="18" t="s">
        <v>22</v>
      </c>
      <c r="D22" s="64">
        <v>0.45</v>
      </c>
      <c r="E22" s="19">
        <f t="shared" si="0"/>
        <v>0.45</v>
      </c>
    </row>
    <row r="23" spans="3:8" ht="19.5">
      <c r="C23" s="18" t="s">
        <v>10</v>
      </c>
      <c r="D23" s="64">
        <v>0.15</v>
      </c>
      <c r="E23" s="19">
        <f t="shared" si="0"/>
        <v>0.15</v>
      </c>
      <c r="G23" s="78"/>
      <c r="H23" s="77"/>
    </row>
    <row r="24" spans="3:8" ht="15">
      <c r="C24" s="18" t="s">
        <v>11</v>
      </c>
      <c r="D24" s="64">
        <v>0.01</v>
      </c>
      <c r="E24" s="19">
        <f t="shared" si="0"/>
        <v>0.01</v>
      </c>
      <c r="F24" s="7"/>
      <c r="G24" s="77"/>
      <c r="H24" s="71"/>
    </row>
    <row r="25" spans="3:8" ht="15">
      <c r="C25" s="18" t="s">
        <v>12</v>
      </c>
      <c r="D25" s="64">
        <v>0.1</v>
      </c>
      <c r="E25" s="19">
        <f t="shared" si="0"/>
        <v>0.1</v>
      </c>
      <c r="G25" s="71"/>
      <c r="H25" s="71"/>
    </row>
    <row r="26" spans="3:8" ht="16.5">
      <c r="C26" s="18" t="s">
        <v>68</v>
      </c>
      <c r="D26" s="66">
        <v>0.0079</v>
      </c>
      <c r="E26" s="20">
        <f t="shared" si="0"/>
        <v>0.0079</v>
      </c>
      <c r="G26" s="79"/>
      <c r="H26" s="72"/>
    </row>
    <row r="27" spans="3:8" ht="15">
      <c r="C27" s="18" t="s">
        <v>21</v>
      </c>
      <c r="D27" s="64">
        <v>0.1</v>
      </c>
      <c r="E27" s="19">
        <f t="shared" si="0"/>
        <v>0.1</v>
      </c>
      <c r="G27" s="79"/>
      <c r="H27" s="72"/>
    </row>
    <row r="28" spans="3:8" ht="15">
      <c r="C28" s="27" t="s">
        <v>16</v>
      </c>
      <c r="D28" s="65"/>
      <c r="E28" s="29"/>
      <c r="G28" s="79"/>
      <c r="H28" s="80"/>
    </row>
    <row r="29" spans="3:5" ht="16.5">
      <c r="C29" s="18" t="s">
        <v>69</v>
      </c>
      <c r="D29" s="61">
        <v>51</v>
      </c>
      <c r="E29" s="67">
        <v>50</v>
      </c>
    </row>
    <row r="30" spans="3:5" ht="15" customHeight="1" thickBot="1">
      <c r="C30" s="21" t="s">
        <v>17</v>
      </c>
      <c r="D30" s="81">
        <v>0.07</v>
      </c>
      <c r="E30" s="82">
        <v>0.068</v>
      </c>
    </row>
    <row r="31" spans="2:5" ht="1.5" customHeight="1" thickTop="1">
      <c r="B31" s="77"/>
      <c r="C31" s="93"/>
      <c r="D31" s="107"/>
      <c r="E31" s="107"/>
    </row>
    <row r="32" ht="17.25">
      <c r="C32" s="44" t="s">
        <v>73</v>
      </c>
    </row>
    <row r="33" spans="3:4" ht="17.25">
      <c r="C33" s="44" t="s">
        <v>65</v>
      </c>
      <c r="D33" s="6"/>
    </row>
    <row r="34" spans="3:4" ht="17.25">
      <c r="C34" s="44" t="s">
        <v>74</v>
      </c>
      <c r="D34" s="6"/>
    </row>
    <row r="35" spans="3:4" ht="17.25">
      <c r="C35" s="90" t="s">
        <v>66</v>
      </c>
      <c r="D35" s="6"/>
    </row>
    <row r="36" spans="1:4" ht="15">
      <c r="A36" s="77"/>
      <c r="B36" s="77"/>
      <c r="C36" s="91" t="s">
        <v>72</v>
      </c>
      <c r="D36" s="6"/>
    </row>
    <row r="37" spans="1:5" ht="7.5" customHeight="1" thickBot="1">
      <c r="A37" s="77"/>
      <c r="B37" s="77"/>
      <c r="C37" s="78"/>
      <c r="D37" s="77"/>
      <c r="E37" s="77"/>
    </row>
    <row r="38" spans="1:8" ht="15.75" thickTop="1">
      <c r="A38" s="77"/>
      <c r="B38" s="77"/>
      <c r="C38" s="33" t="s">
        <v>79</v>
      </c>
      <c r="D38" s="99"/>
      <c r="E38" s="100"/>
      <c r="F38" s="100"/>
      <c r="G38" s="100"/>
      <c r="H38" s="101"/>
    </row>
    <row r="39" spans="1:8" ht="15.75" thickBot="1">
      <c r="A39" s="77"/>
      <c r="B39" s="77"/>
      <c r="C39" s="102" t="s">
        <v>80</v>
      </c>
      <c r="D39" s="103" t="s">
        <v>78</v>
      </c>
      <c r="E39" s="104" t="s">
        <v>81</v>
      </c>
      <c r="F39" s="105"/>
      <c r="G39" s="104" t="s">
        <v>82</v>
      </c>
      <c r="H39" s="106"/>
    </row>
    <row r="40" spans="1:5" ht="15.75" thickTop="1">
      <c r="A40" s="77"/>
      <c r="B40" s="77"/>
      <c r="C40" s="79"/>
      <c r="D40" s="72"/>
      <c r="E40" s="77"/>
    </row>
    <row r="41" spans="1:5" ht="15">
      <c r="A41" s="77"/>
      <c r="B41" s="77"/>
      <c r="C41" s="79"/>
      <c r="D41" s="72"/>
      <c r="E41" s="77"/>
    </row>
    <row r="42" spans="1:5" ht="15">
      <c r="A42" s="77"/>
      <c r="B42" s="77"/>
      <c r="C42" s="79"/>
      <c r="D42" s="80"/>
      <c r="E42" s="77"/>
    </row>
    <row r="43" spans="1:5" ht="15">
      <c r="A43" s="77"/>
      <c r="B43" s="77"/>
      <c r="C43" s="77"/>
      <c r="D43" s="77"/>
      <c r="E43" s="77"/>
    </row>
    <row r="44" spans="3:5" ht="15">
      <c r="C44" s="77"/>
      <c r="D44" s="77"/>
      <c r="E44" s="77"/>
    </row>
  </sheetData>
  <sheetProtection sheet="1" objects="1" scenarios="1"/>
  <hyperlinks>
    <hyperlink ref="C36" r:id="rId1" display="http://www.ams.usda.gov/AMSv1.0/ams.fetchTemplateData.do?startIndex=1&amp;template=TemplateV&amp;page=MilkPriceAnnouncementsSummariesandProductPrices  "/>
    <hyperlink ref="D39" r:id="rId2" display="thomasc@anr.msu.edu"/>
  </hyperlinks>
  <printOptions horizontalCentered="1"/>
  <pageMargins left="0.7" right="0.7" top="1.25" bottom="0.75" header="0.3" footer="0.3"/>
  <pageSetup horizontalDpi="1200" verticalDpi="1200" orientation="portrait" scale="87" r:id="rId5"/>
  <headerFooter>
    <oddHeader>&amp;C&amp;"Gill Sans MT,Bold Italic"&amp;12Dairy Feed Change Evaluator</oddHeader>
    <oddFooter>&amp;L&amp;9Michigan State University Extension&amp;R&amp;9&amp;D</oddFooter>
  </headerFooter>
  <legacyDrawing r:id="rId4"/>
</worksheet>
</file>

<file path=xl/worksheets/sheet2.xml><?xml version="1.0" encoding="utf-8"?>
<worksheet xmlns="http://schemas.openxmlformats.org/spreadsheetml/2006/main" xmlns:r="http://schemas.openxmlformats.org/officeDocument/2006/relationships">
  <sheetPr codeName="Sheet2"/>
  <dimension ref="C2:K69"/>
  <sheetViews>
    <sheetView showGridLines="0" zoomScalePageLayoutView="0" workbookViewId="0" topLeftCell="A1">
      <selection activeCell="A1" sqref="A1"/>
    </sheetView>
  </sheetViews>
  <sheetFormatPr defaultColWidth="9.140625" defaultRowHeight="15"/>
  <cols>
    <col min="2" max="2" width="2.7109375" style="0" customWidth="1"/>
    <col min="3" max="3" width="26.7109375" style="0" customWidth="1"/>
    <col min="4" max="5" width="14.7109375" style="0" customWidth="1"/>
    <col min="6" max="6" width="17.421875" style="0" customWidth="1"/>
    <col min="7" max="7" width="2.7109375" style="0" customWidth="1"/>
    <col min="8" max="8" width="6.7109375" style="0" customWidth="1"/>
    <col min="9" max="9" width="24.7109375" style="0" customWidth="1"/>
    <col min="10" max="11" width="14.7109375" style="0" customWidth="1"/>
  </cols>
  <sheetData>
    <row r="2" spans="3:11" ht="19.5">
      <c r="C2" s="11"/>
      <c r="D2" s="12" t="s">
        <v>40</v>
      </c>
      <c r="E2" s="11"/>
      <c r="I2" s="11"/>
      <c r="J2" s="12"/>
      <c r="K2" s="11"/>
    </row>
    <row r="3" ht="3.75" customHeight="1" thickBot="1"/>
    <row r="4" spans="3:11" ht="15.75" thickTop="1">
      <c r="C4" s="33"/>
      <c r="D4" s="24" t="str">
        <f>Input!$D$4</f>
        <v>Current</v>
      </c>
      <c r="E4" s="24" t="str">
        <f>Input!$E$4</f>
        <v>New</v>
      </c>
      <c r="F4" s="16" t="str">
        <f>Input!H5</f>
        <v>New Ration</v>
      </c>
      <c r="G4" s="2"/>
      <c r="H4" s="2"/>
      <c r="J4" s="2"/>
      <c r="K4" s="2"/>
    </row>
    <row r="5" spans="3:11" ht="15.75" thickBot="1">
      <c r="C5" s="22" t="s">
        <v>25</v>
      </c>
      <c r="D5" s="25" t="s">
        <v>15</v>
      </c>
      <c r="E5" s="25" t="s">
        <v>15</v>
      </c>
      <c r="F5" s="23" t="str">
        <f>Input!H6</f>
        <v>vs. Current</v>
      </c>
      <c r="G5" s="2"/>
      <c r="H5" s="2"/>
      <c r="J5" s="2"/>
      <c r="K5" s="2"/>
    </row>
    <row r="6" spans="3:11" ht="15">
      <c r="C6" s="37" t="s">
        <v>36</v>
      </c>
      <c r="D6" s="31"/>
      <c r="E6" s="31"/>
      <c r="F6" s="32"/>
      <c r="G6" s="2"/>
      <c r="H6" s="2"/>
      <c r="J6" s="2"/>
      <c r="K6" s="2"/>
    </row>
    <row r="7" spans="3:11" ht="15">
      <c r="C7" s="18" t="s">
        <v>42</v>
      </c>
      <c r="D7" s="39">
        <f>Input!D8*Input!D9</f>
        <v>2.72</v>
      </c>
      <c r="E7" s="39">
        <f>Input!E8*Input!E9</f>
        <v>2.7375</v>
      </c>
      <c r="F7" s="34">
        <f>E7-D7</f>
        <v>0.017499999999999627</v>
      </c>
      <c r="J7" s="2"/>
      <c r="K7" s="2"/>
    </row>
    <row r="8" spans="3:11" ht="15">
      <c r="C8" s="18" t="s">
        <v>43</v>
      </c>
      <c r="D8" s="39">
        <f>Input!D8*Input!D10</f>
        <v>2.24</v>
      </c>
      <c r="E8" s="39">
        <f>Input!E8*Input!E10</f>
        <v>2.25</v>
      </c>
      <c r="F8" s="34">
        <f aca="true" t="shared" si="0" ref="F8:F32">E8-D8</f>
        <v>0.009999999999999787</v>
      </c>
      <c r="J8" s="2"/>
      <c r="K8" s="2"/>
    </row>
    <row r="9" spans="3:11" ht="15">
      <c r="C9" s="18" t="s">
        <v>44</v>
      </c>
      <c r="D9" s="39">
        <f>Input!D8*Input!D11</f>
        <v>4.5600000000000005</v>
      </c>
      <c r="E9" s="39">
        <f>Input!E8*Input!E11</f>
        <v>4.275</v>
      </c>
      <c r="F9" s="34">
        <f t="shared" si="0"/>
        <v>-0.28500000000000014</v>
      </c>
      <c r="J9" s="2"/>
      <c r="K9" s="2"/>
    </row>
    <row r="10" spans="3:11" ht="15">
      <c r="C10" s="38" t="s">
        <v>37</v>
      </c>
      <c r="D10" s="40"/>
      <c r="E10" s="40"/>
      <c r="F10" s="41"/>
      <c r="J10" s="2"/>
      <c r="K10" s="2"/>
    </row>
    <row r="11" spans="3:11" ht="15">
      <c r="C11" s="18" t="s">
        <v>26</v>
      </c>
      <c r="D11" s="45">
        <f>Input!D8*Input!D9*Input!D13</f>
        <v>6.122992000000001</v>
      </c>
      <c r="E11" s="45">
        <f>Input!E8*Input!E9*Input!E13</f>
        <v>6.16238625</v>
      </c>
      <c r="F11" s="47">
        <f t="shared" si="0"/>
        <v>0.039394249999999076</v>
      </c>
      <c r="J11" s="2"/>
      <c r="K11" s="2"/>
    </row>
    <row r="12" spans="3:11" ht="15">
      <c r="C12" s="18" t="s">
        <v>27</v>
      </c>
      <c r="D12" s="45">
        <f>Input!D8*Input!D10*Input!D14</f>
        <v>8.577408000000002</v>
      </c>
      <c r="E12" s="45">
        <f>Input!E8*Input!E10*Input!E14</f>
        <v>8.6157</v>
      </c>
      <c r="F12" s="47">
        <f t="shared" si="0"/>
        <v>0.03829199999999844</v>
      </c>
      <c r="J12" s="2"/>
      <c r="K12" s="2"/>
    </row>
    <row r="13" spans="3:11" ht="15">
      <c r="C13" s="18" t="s">
        <v>28</v>
      </c>
      <c r="D13" s="45">
        <f>Input!D8*Input!D11*Input!D15</f>
        <v>1.6452480000000003</v>
      </c>
      <c r="E13" s="45">
        <f>Input!E8*Input!E11*Input!E15</f>
        <v>1.5424200000000001</v>
      </c>
      <c r="F13" s="47">
        <f t="shared" si="0"/>
        <v>-0.10282800000000014</v>
      </c>
      <c r="J13" s="2"/>
      <c r="K13" s="2"/>
    </row>
    <row r="14" spans="3:11" ht="15">
      <c r="C14" s="42" t="s">
        <v>45</v>
      </c>
      <c r="D14" s="48">
        <f>SUM(D11:D13)</f>
        <v>16.345648</v>
      </c>
      <c r="E14" s="48">
        <f>SUM(E11:E13)</f>
        <v>16.32050625</v>
      </c>
      <c r="F14" s="49">
        <f t="shared" si="0"/>
        <v>-0.02514174999999952</v>
      </c>
      <c r="J14" s="2"/>
      <c r="K14" s="2"/>
    </row>
    <row r="15" spans="3:11" ht="15">
      <c r="C15" s="38" t="s">
        <v>38</v>
      </c>
      <c r="D15" s="50"/>
      <c r="E15" s="50"/>
      <c r="F15" s="51"/>
      <c r="J15" s="2"/>
      <c r="K15" s="2"/>
    </row>
    <row r="16" spans="3:11" ht="16.5">
      <c r="C16" s="18" t="s">
        <v>50</v>
      </c>
      <c r="D16" s="45">
        <f>Input!D8*Input!D17*0.01</f>
        <v>1.1840000000000002</v>
      </c>
      <c r="E16" s="45">
        <f>Input!E8*Input!E17*0.01</f>
        <v>1.11</v>
      </c>
      <c r="F16" s="47">
        <f t="shared" si="0"/>
        <v>-0.07400000000000007</v>
      </c>
      <c r="J16" s="2"/>
      <c r="K16" s="2"/>
    </row>
    <row r="17" spans="3:11" ht="15">
      <c r="C17" s="18" t="s">
        <v>29</v>
      </c>
      <c r="D17" s="45">
        <f>Input!D8*Input!D18*0.01</f>
        <v>0.32</v>
      </c>
      <c r="E17" s="45">
        <f>Input!E8*Input!E18*0.01</f>
        <v>0.3</v>
      </c>
      <c r="F17" s="47">
        <f t="shared" si="0"/>
        <v>-0.020000000000000018</v>
      </c>
      <c r="J17" s="2"/>
      <c r="K17" s="2"/>
    </row>
    <row r="18" spans="3:11" ht="15">
      <c r="C18" s="18" t="s">
        <v>30</v>
      </c>
      <c r="D18" s="45">
        <f>Input!D8*Input!D19*0.01</f>
        <v>0.08</v>
      </c>
      <c r="E18" s="45">
        <f>Input!E8*Input!E19*0.01</f>
        <v>0.075</v>
      </c>
      <c r="F18" s="47">
        <f t="shared" si="0"/>
        <v>-0.0050000000000000044</v>
      </c>
      <c r="J18" s="2"/>
      <c r="K18" s="2"/>
    </row>
    <row r="19" spans="3:11" ht="15">
      <c r="C19" s="18" t="s">
        <v>31</v>
      </c>
      <c r="D19" s="45">
        <f>Input!D8*Input!D20*0.01</f>
        <v>0</v>
      </c>
      <c r="E19" s="45">
        <f>Input!E8*Input!E20*0.01</f>
        <v>0</v>
      </c>
      <c r="F19" s="47">
        <f t="shared" si="0"/>
        <v>0</v>
      </c>
      <c r="J19" s="2"/>
      <c r="K19" s="2"/>
    </row>
    <row r="20" spans="3:11" ht="15">
      <c r="C20" s="42" t="s">
        <v>46</v>
      </c>
      <c r="D20" s="48">
        <f>SUM(D16:D19)</f>
        <v>1.5840000000000003</v>
      </c>
      <c r="E20" s="48">
        <f>SUM(E16:E19)</f>
        <v>1.485</v>
      </c>
      <c r="F20" s="49">
        <f t="shared" si="0"/>
        <v>-0.0990000000000002</v>
      </c>
      <c r="J20" s="2"/>
      <c r="K20" s="2"/>
    </row>
    <row r="21" spans="3:11" ht="15">
      <c r="C21" s="42" t="s">
        <v>57</v>
      </c>
      <c r="D21" s="48">
        <f>D14+D20</f>
        <v>17.929648</v>
      </c>
      <c r="E21" s="48">
        <f>E14+E20</f>
        <v>17.80550625</v>
      </c>
      <c r="F21" s="49">
        <f>E21-D21</f>
        <v>-0.12414174999999972</v>
      </c>
      <c r="J21" s="2"/>
      <c r="K21" s="2"/>
    </row>
    <row r="22" spans="3:11" ht="15">
      <c r="C22" s="38" t="s">
        <v>59</v>
      </c>
      <c r="D22" s="50"/>
      <c r="E22" s="50"/>
      <c r="F22" s="51"/>
      <c r="J22" s="2"/>
      <c r="K22" s="2"/>
    </row>
    <row r="23" spans="3:11" ht="15">
      <c r="C23" s="18" t="s">
        <v>32</v>
      </c>
      <c r="D23" s="45">
        <f>Input!D8*Input!D22*0.01</f>
        <v>0.36</v>
      </c>
      <c r="E23" s="45">
        <f>Input!E8*Input!E22*0.01</f>
        <v>0.3375</v>
      </c>
      <c r="F23" s="47">
        <f t="shared" si="0"/>
        <v>-0.022499999999999964</v>
      </c>
      <c r="J23" s="2"/>
      <c r="K23" s="2"/>
    </row>
    <row r="24" spans="3:11" ht="15">
      <c r="C24" s="18" t="s">
        <v>33</v>
      </c>
      <c r="D24" s="45">
        <f>Input!D8*Input!D23*0.01</f>
        <v>0.12</v>
      </c>
      <c r="E24" s="45">
        <f>Input!E8*Input!E23*0.01</f>
        <v>0.1125</v>
      </c>
      <c r="F24" s="47">
        <f t="shared" si="0"/>
        <v>-0.007499999999999993</v>
      </c>
      <c r="J24" s="2"/>
      <c r="K24" s="2"/>
    </row>
    <row r="25" spans="3:11" ht="15">
      <c r="C25" s="18" t="s">
        <v>34</v>
      </c>
      <c r="D25" s="45">
        <f>Input!D8*Input!D24*0.01</f>
        <v>0.008</v>
      </c>
      <c r="E25" s="45">
        <f>Input!E8*Input!E24*0.01</f>
        <v>0.0075</v>
      </c>
      <c r="F25" s="47">
        <f t="shared" si="0"/>
        <v>-0.0005000000000000004</v>
      </c>
      <c r="J25" s="2"/>
      <c r="K25" s="2"/>
    </row>
    <row r="26" spans="3:11" ht="15">
      <c r="C26" s="18" t="s">
        <v>35</v>
      </c>
      <c r="D26" s="45">
        <f>Input!D8*Input!D25*0.01</f>
        <v>0.08</v>
      </c>
      <c r="E26" s="45">
        <f>Input!E8*Input!E25*0.01</f>
        <v>0.075</v>
      </c>
      <c r="F26" s="47">
        <f t="shared" si="0"/>
        <v>-0.0050000000000000044</v>
      </c>
      <c r="J26" s="2"/>
      <c r="K26" s="2"/>
    </row>
    <row r="27" spans="3:11" ht="16.5">
      <c r="C27" s="18" t="s">
        <v>51</v>
      </c>
      <c r="D27" s="45">
        <f>Input!D8*Input!D26*Input!D27</f>
        <v>0.06320000000000002</v>
      </c>
      <c r="E27" s="45">
        <f>Input!E8*Input!E26*Input!E27</f>
        <v>0.059250000000000004</v>
      </c>
      <c r="F27" s="47">
        <f t="shared" si="0"/>
        <v>-0.003950000000000016</v>
      </c>
      <c r="J27" s="2"/>
      <c r="K27" s="2"/>
    </row>
    <row r="28" spans="3:11" ht="15">
      <c r="C28" s="42" t="s">
        <v>47</v>
      </c>
      <c r="D28" s="48">
        <f>SUM(D23:D27)</f>
        <v>0.6312</v>
      </c>
      <c r="E28" s="48">
        <f>SUM(E23:E27)</f>
        <v>0.59175</v>
      </c>
      <c r="F28" s="49">
        <f t="shared" si="0"/>
        <v>-0.039449999999999985</v>
      </c>
      <c r="J28" s="2"/>
      <c r="K28" s="2"/>
    </row>
    <row r="29" spans="3:11" ht="15">
      <c r="C29" s="38" t="s">
        <v>60</v>
      </c>
      <c r="D29" s="46"/>
      <c r="E29" s="46"/>
      <c r="F29" s="51"/>
      <c r="J29" s="2"/>
      <c r="K29" s="2"/>
    </row>
    <row r="30" spans="3:11" ht="15">
      <c r="C30" s="18" t="s">
        <v>39</v>
      </c>
      <c r="D30" s="45">
        <f>Input!D29*Input!D30</f>
        <v>3.5700000000000003</v>
      </c>
      <c r="E30" s="45">
        <f>Input!E29*Input!E30</f>
        <v>3.4000000000000004</v>
      </c>
      <c r="F30" s="95">
        <f t="shared" si="0"/>
        <v>-0.16999999999999993</v>
      </c>
      <c r="J30" s="2"/>
      <c r="K30" s="2"/>
    </row>
    <row r="31" spans="3:11" ht="15">
      <c r="C31" s="42" t="s">
        <v>58</v>
      </c>
      <c r="D31" s="48">
        <f>D28+D30</f>
        <v>4.2012</v>
      </c>
      <c r="E31" s="48">
        <f>E28+E30</f>
        <v>3.9917500000000006</v>
      </c>
      <c r="F31" s="95">
        <f t="shared" si="0"/>
        <v>-0.20944999999999947</v>
      </c>
      <c r="J31" s="2"/>
      <c r="K31" s="2"/>
    </row>
    <row r="32" spans="3:11" ht="15.75" thickBot="1">
      <c r="C32" s="36" t="s">
        <v>41</v>
      </c>
      <c r="D32" s="52">
        <f>D21-D31</f>
        <v>13.728448</v>
      </c>
      <c r="E32" s="52">
        <f>E21-E31</f>
        <v>13.81375625</v>
      </c>
      <c r="F32" s="96">
        <f t="shared" si="0"/>
        <v>0.08530825000000064</v>
      </c>
      <c r="J32" s="2"/>
      <c r="K32" s="2"/>
    </row>
    <row r="33" spans="4:11" ht="3.75" customHeight="1" thickTop="1">
      <c r="D33" s="2"/>
      <c r="E33" s="2"/>
      <c r="F33" s="10"/>
      <c r="J33" s="2"/>
      <c r="K33" s="2"/>
    </row>
    <row r="34" spans="3:11" ht="17.25">
      <c r="C34" s="44" t="s">
        <v>48</v>
      </c>
      <c r="D34" s="2"/>
      <c r="E34" s="2"/>
      <c r="J34" s="2"/>
      <c r="K34" s="2"/>
    </row>
    <row r="35" spans="3:11" ht="17.25">
      <c r="C35" s="44" t="s">
        <v>49</v>
      </c>
      <c r="D35" s="2"/>
      <c r="E35" s="2"/>
      <c r="J35" s="2"/>
      <c r="K35" s="2"/>
    </row>
    <row r="36" spans="3:11" ht="15">
      <c r="C36" s="43"/>
      <c r="D36" s="2"/>
      <c r="E36" s="2"/>
      <c r="J36" s="2"/>
      <c r="K36" s="2"/>
    </row>
    <row r="37" spans="3:11" ht="15">
      <c r="C37" s="1"/>
      <c r="D37" s="2"/>
      <c r="E37" s="2"/>
      <c r="F37" s="83"/>
      <c r="I37" s="1"/>
      <c r="J37" s="2"/>
      <c r="K37" s="2"/>
    </row>
    <row r="38" spans="3:11" ht="15">
      <c r="C38" s="5"/>
      <c r="D38" s="13"/>
      <c r="E38" s="13"/>
      <c r="F38" s="83"/>
      <c r="I38" s="5"/>
      <c r="J38" s="13"/>
      <c r="K38" s="13"/>
    </row>
    <row r="39" spans="3:11" ht="15">
      <c r="C39" s="5"/>
      <c r="D39" s="13"/>
      <c r="E39" s="13"/>
      <c r="I39" s="5"/>
      <c r="J39" s="13"/>
      <c r="K39" s="13"/>
    </row>
    <row r="40" spans="3:11" ht="15">
      <c r="C40" s="5"/>
      <c r="D40" s="13"/>
      <c r="E40" s="13"/>
      <c r="I40" s="5"/>
      <c r="J40" s="13"/>
      <c r="K40" s="13"/>
    </row>
    <row r="41" spans="3:11" ht="15">
      <c r="C41" s="5"/>
      <c r="D41" s="13"/>
      <c r="E41" s="13"/>
      <c r="I41" s="5"/>
      <c r="J41" s="13"/>
      <c r="K41" s="13"/>
    </row>
    <row r="42" spans="3:11" ht="15">
      <c r="C42" s="5"/>
      <c r="D42" s="13"/>
      <c r="E42" s="13"/>
      <c r="I42" s="5"/>
      <c r="J42" s="13"/>
      <c r="K42" s="13"/>
    </row>
    <row r="43" spans="3:11" ht="15">
      <c r="C43" s="5"/>
      <c r="D43" s="13"/>
      <c r="E43" s="13"/>
      <c r="I43" s="5"/>
      <c r="J43" s="13"/>
      <c r="K43" s="13"/>
    </row>
    <row r="44" spans="3:11" ht="15">
      <c r="C44" s="5"/>
      <c r="D44" s="13"/>
      <c r="E44" s="13"/>
      <c r="I44" s="5"/>
      <c r="J44" s="13"/>
      <c r="K44" s="13"/>
    </row>
    <row r="45" spans="3:11" ht="15">
      <c r="C45" s="8"/>
      <c r="D45" s="14"/>
      <c r="E45" s="14"/>
      <c r="I45" s="8"/>
      <c r="J45" s="14"/>
      <c r="K45" s="14"/>
    </row>
    <row r="46" spans="4:11" ht="15">
      <c r="D46" s="13"/>
      <c r="E46" s="13"/>
      <c r="J46" s="13"/>
      <c r="K46" s="13"/>
    </row>
    <row r="47" spans="3:11" ht="15">
      <c r="C47" s="9"/>
      <c r="D47" s="13"/>
      <c r="E47" s="13"/>
      <c r="I47" s="9"/>
      <c r="J47" s="13"/>
      <c r="K47" s="13"/>
    </row>
    <row r="48" spans="3:11" ht="15">
      <c r="C48" s="5"/>
      <c r="D48" s="13"/>
      <c r="E48" s="13"/>
      <c r="I48" s="5"/>
      <c r="J48" s="13"/>
      <c r="K48" s="13"/>
    </row>
    <row r="49" spans="3:11" ht="15">
      <c r="C49" s="5"/>
      <c r="D49" s="13"/>
      <c r="E49" s="13"/>
      <c r="I49" s="5"/>
      <c r="J49" s="13"/>
      <c r="K49" s="13"/>
    </row>
    <row r="50" spans="3:11" ht="15">
      <c r="C50" s="5"/>
      <c r="D50" s="13"/>
      <c r="E50" s="13"/>
      <c r="I50" s="5"/>
      <c r="J50" s="13"/>
      <c r="K50" s="13"/>
    </row>
    <row r="51" spans="3:11" ht="15">
      <c r="C51" s="5"/>
      <c r="D51" s="13"/>
      <c r="E51" s="13"/>
      <c r="I51" s="5"/>
      <c r="J51" s="13"/>
      <c r="K51" s="13"/>
    </row>
    <row r="52" spans="3:11" ht="15">
      <c r="C52" s="5"/>
      <c r="D52" s="13"/>
      <c r="E52" s="13"/>
      <c r="I52" s="5"/>
      <c r="J52" s="13"/>
      <c r="K52" s="13"/>
    </row>
    <row r="53" spans="3:11" ht="15">
      <c r="C53" s="8"/>
      <c r="D53" s="14"/>
      <c r="E53" s="14"/>
      <c r="I53" s="8"/>
      <c r="J53" s="14"/>
      <c r="K53" s="14"/>
    </row>
    <row r="54" spans="3:11" ht="15">
      <c r="C54" s="8"/>
      <c r="D54" s="14"/>
      <c r="E54" s="14"/>
      <c r="I54" s="8"/>
      <c r="J54" s="14"/>
      <c r="K54" s="14"/>
    </row>
    <row r="55" spans="3:11" ht="15">
      <c r="C55" s="4"/>
      <c r="D55" s="13"/>
      <c r="E55" s="13"/>
      <c r="I55" s="4"/>
      <c r="J55" s="13"/>
      <c r="K55" s="13"/>
    </row>
    <row r="56" spans="3:11" ht="15">
      <c r="C56" s="5"/>
      <c r="D56" s="13"/>
      <c r="E56" s="13"/>
      <c r="I56" s="5"/>
      <c r="J56" s="13"/>
      <c r="K56" s="13"/>
    </row>
    <row r="57" spans="3:11" ht="15">
      <c r="C57" s="5"/>
      <c r="D57" s="13"/>
      <c r="E57" s="13"/>
      <c r="I57" s="5"/>
      <c r="J57" s="13"/>
      <c r="K57" s="13"/>
    </row>
    <row r="58" spans="4:11" ht="15">
      <c r="D58" s="14"/>
      <c r="E58" s="14"/>
      <c r="J58" s="14"/>
      <c r="K58" s="14"/>
    </row>
    <row r="59" spans="4:11" ht="15">
      <c r="D59" s="13"/>
      <c r="E59" s="13"/>
      <c r="J59" s="13"/>
      <c r="K59" s="13"/>
    </row>
    <row r="60" spans="4:11" ht="15">
      <c r="D60" s="13"/>
      <c r="E60" s="13"/>
      <c r="J60" s="13"/>
      <c r="K60" s="13"/>
    </row>
    <row r="61" spans="4:11" ht="15">
      <c r="D61" s="13"/>
      <c r="E61" s="13"/>
      <c r="J61" s="13"/>
      <c r="K61" s="13"/>
    </row>
    <row r="62" spans="4:5" ht="15">
      <c r="D62" s="10"/>
      <c r="E62" s="10"/>
    </row>
    <row r="63" spans="4:5" ht="15">
      <c r="D63" s="10"/>
      <c r="E63" s="10"/>
    </row>
    <row r="64" spans="4:5" ht="15">
      <c r="D64" s="10"/>
      <c r="E64" s="10"/>
    </row>
    <row r="65" spans="4:5" ht="15">
      <c r="D65" s="10"/>
      <c r="E65" s="10"/>
    </row>
    <row r="66" spans="4:5" ht="15">
      <c r="D66" s="10"/>
      <c r="E66" s="10"/>
    </row>
    <row r="67" spans="4:5" ht="15">
      <c r="D67" s="10"/>
      <c r="E67" s="10"/>
    </row>
    <row r="68" spans="4:5" ht="15">
      <c r="D68" s="10"/>
      <c r="E68" s="10"/>
    </row>
    <row r="69" spans="4:5" ht="15">
      <c r="D69" s="10"/>
      <c r="E69" s="10"/>
    </row>
  </sheetData>
  <sheetProtection sheet="1" objects="1" scenarios="1"/>
  <printOptions horizontalCentered="1"/>
  <pageMargins left="0.7" right="0.7" top="1.25" bottom="0.75" header="0.3" footer="0.3"/>
  <pageSetup horizontalDpi="1200" verticalDpi="1200" orientation="portrait" r:id="rId1"/>
  <headerFooter>
    <oddHeader>&amp;C&amp;"Gill Sans MT,Bold Italic"&amp;12Dairy Feed Change Evaluator</oddHeader>
    <oddFooter>&amp;L&amp;9Michigan State University Extension&amp;R&amp;9&amp;D</oddFooter>
  </headerFooter>
</worksheet>
</file>

<file path=xl/worksheets/sheet3.xml><?xml version="1.0" encoding="utf-8"?>
<worksheet xmlns="http://schemas.openxmlformats.org/spreadsheetml/2006/main" xmlns:r="http://schemas.openxmlformats.org/officeDocument/2006/relationships">
  <sheetPr codeName="Sheet3"/>
  <dimension ref="C2:K69"/>
  <sheetViews>
    <sheetView showGridLines="0" zoomScalePageLayoutView="0" workbookViewId="0" topLeftCell="A1">
      <selection activeCell="A1" sqref="A1"/>
    </sheetView>
  </sheetViews>
  <sheetFormatPr defaultColWidth="9.140625" defaultRowHeight="15"/>
  <cols>
    <col min="2" max="2" width="2.7109375" style="0" customWidth="1"/>
    <col min="3" max="3" width="26.7109375" style="0" customWidth="1"/>
    <col min="4" max="5" width="14.7109375" style="0" customWidth="1"/>
    <col min="6" max="6" width="17.421875" style="0" customWidth="1"/>
    <col min="7" max="7" width="2.7109375" style="0" customWidth="1"/>
    <col min="8" max="8" width="6.7109375" style="0" customWidth="1"/>
    <col min="9" max="9" width="24.7109375" style="0" customWidth="1"/>
    <col min="10" max="11" width="14.7109375" style="0" customWidth="1"/>
  </cols>
  <sheetData>
    <row r="2" spans="3:11" ht="19.5">
      <c r="C2" s="11"/>
      <c r="D2" s="12" t="s">
        <v>61</v>
      </c>
      <c r="E2" s="11"/>
      <c r="I2" s="11"/>
      <c r="J2" s="12"/>
      <c r="K2" s="11"/>
    </row>
    <row r="3" ht="3.75" customHeight="1" thickBot="1"/>
    <row r="4" spans="3:11" ht="15.75" thickTop="1">
      <c r="C4" s="33"/>
      <c r="D4" s="24" t="str">
        <f>Input!$D$4</f>
        <v>Current</v>
      </c>
      <c r="E4" s="24" t="str">
        <f>Input!$E$4</f>
        <v>New</v>
      </c>
      <c r="F4" s="16" t="str">
        <f>Input!H5</f>
        <v>New Ration</v>
      </c>
      <c r="G4" s="2"/>
      <c r="H4" s="2"/>
      <c r="J4" s="2"/>
      <c r="K4" s="2"/>
    </row>
    <row r="5" spans="3:11" ht="15.75" thickBot="1">
      <c r="C5" s="22" t="s">
        <v>25</v>
      </c>
      <c r="D5" s="25" t="s">
        <v>15</v>
      </c>
      <c r="E5" s="25" t="s">
        <v>15</v>
      </c>
      <c r="F5" s="23" t="str">
        <f>Input!H6</f>
        <v>vs. Current</v>
      </c>
      <c r="G5" s="2"/>
      <c r="H5" s="2"/>
      <c r="J5" s="2"/>
      <c r="K5" s="2"/>
    </row>
    <row r="6" spans="3:11" ht="15">
      <c r="C6" s="37" t="s">
        <v>36</v>
      </c>
      <c r="D6" s="31"/>
      <c r="E6" s="31"/>
      <c r="F6" s="32"/>
      <c r="G6" s="2"/>
      <c r="H6" s="2"/>
      <c r="J6" s="2"/>
      <c r="K6" s="2"/>
    </row>
    <row r="7" spans="3:11" ht="15">
      <c r="C7" s="18" t="s">
        <v>42</v>
      </c>
      <c r="D7" s="84">
        <f>'Net-per cow per day'!D7*Input!$D$7</f>
        <v>2040.0000000000002</v>
      </c>
      <c r="E7" s="84">
        <f>'Net-per cow per day'!E7*Input!$E$7</f>
        <v>2053.125</v>
      </c>
      <c r="F7" s="85">
        <f>E7-D7</f>
        <v>13.124999999999773</v>
      </c>
      <c r="J7" s="2"/>
      <c r="K7" s="2"/>
    </row>
    <row r="8" spans="3:11" ht="15">
      <c r="C8" s="18" t="s">
        <v>43</v>
      </c>
      <c r="D8" s="84">
        <f>'Net-per cow per day'!D8*Input!$D$7</f>
        <v>1680.0000000000002</v>
      </c>
      <c r="E8" s="84">
        <f>'Net-per cow per day'!E8*Input!$E$7</f>
        <v>1687.5</v>
      </c>
      <c r="F8" s="85">
        <f aca="true" t="shared" si="0" ref="F8:F32">E8-D8</f>
        <v>7.499999999999773</v>
      </c>
      <c r="J8" s="2"/>
      <c r="K8" s="2"/>
    </row>
    <row r="9" spans="3:11" ht="15">
      <c r="C9" s="18" t="s">
        <v>44</v>
      </c>
      <c r="D9" s="84">
        <f>'Net-per cow per day'!D9*Input!$D$7</f>
        <v>3420.0000000000005</v>
      </c>
      <c r="E9" s="84">
        <f>'Net-per cow per day'!E9*Input!$E$7</f>
        <v>3206.2500000000005</v>
      </c>
      <c r="F9" s="85">
        <f t="shared" si="0"/>
        <v>-213.75</v>
      </c>
      <c r="J9" s="2"/>
      <c r="K9" s="2"/>
    </row>
    <row r="10" spans="3:11" ht="15">
      <c r="C10" s="38" t="s">
        <v>37</v>
      </c>
      <c r="D10" s="40"/>
      <c r="E10" s="40"/>
      <c r="F10" s="41"/>
      <c r="J10" s="2"/>
      <c r="K10" s="2"/>
    </row>
    <row r="11" spans="3:11" ht="15">
      <c r="C11" s="18" t="s">
        <v>26</v>
      </c>
      <c r="D11" s="53">
        <f>'Net-per cow per day'!D11*Input!$D$7</f>
        <v>4592.244000000001</v>
      </c>
      <c r="E11" s="53">
        <f>'Net-per cow per day'!E11*Input!$E$7</f>
        <v>4621.7896875</v>
      </c>
      <c r="F11" s="55">
        <f t="shared" si="0"/>
        <v>29.545687499999076</v>
      </c>
      <c r="J11" s="2"/>
      <c r="K11" s="2"/>
    </row>
    <row r="12" spans="3:11" ht="15">
      <c r="C12" s="18" t="s">
        <v>27</v>
      </c>
      <c r="D12" s="53">
        <f>'Net-per cow per day'!D12*Input!$D$7</f>
        <v>6433.056000000001</v>
      </c>
      <c r="E12" s="53">
        <f>'Net-per cow per day'!E12*Input!$E$7</f>
        <v>6461.775000000001</v>
      </c>
      <c r="F12" s="55">
        <f t="shared" si="0"/>
        <v>28.71899999999914</v>
      </c>
      <c r="J12" s="2"/>
      <c r="K12" s="2"/>
    </row>
    <row r="13" spans="3:11" ht="15">
      <c r="C13" s="18" t="s">
        <v>28</v>
      </c>
      <c r="D13" s="53">
        <f>'Net-per cow per day'!D13*Input!$D$7</f>
        <v>1233.9360000000001</v>
      </c>
      <c r="E13" s="53">
        <f>'Net-per cow per day'!E13*Input!$E$7</f>
        <v>1156.815</v>
      </c>
      <c r="F13" s="55">
        <f t="shared" si="0"/>
        <v>-77.1210000000001</v>
      </c>
      <c r="J13" s="2"/>
      <c r="K13" s="2"/>
    </row>
    <row r="14" spans="3:11" ht="15">
      <c r="C14" s="42" t="s">
        <v>45</v>
      </c>
      <c r="D14" s="56">
        <f>SUM(D11:D13)</f>
        <v>12259.236000000003</v>
      </c>
      <c r="E14" s="56">
        <f>SUM(E11:E13)</f>
        <v>12240.3796875</v>
      </c>
      <c r="F14" s="57">
        <f t="shared" si="0"/>
        <v>-18.856312500001877</v>
      </c>
      <c r="J14" s="2"/>
      <c r="K14" s="2"/>
    </row>
    <row r="15" spans="3:11" ht="15">
      <c r="C15" s="38" t="s">
        <v>38</v>
      </c>
      <c r="D15" s="87"/>
      <c r="E15" s="87"/>
      <c r="F15" s="58"/>
      <c r="J15" s="2"/>
      <c r="K15" s="2"/>
    </row>
    <row r="16" spans="3:11" ht="16.5">
      <c r="C16" s="18" t="s">
        <v>50</v>
      </c>
      <c r="D16" s="53">
        <f>'Net-per cow per day'!D16*Input!$D$7</f>
        <v>888.0000000000001</v>
      </c>
      <c r="E16" s="53">
        <f>'Net-per cow per day'!E16*Input!$E$7</f>
        <v>832.5000000000001</v>
      </c>
      <c r="F16" s="55">
        <f t="shared" si="0"/>
        <v>-55.5</v>
      </c>
      <c r="J16" s="2"/>
      <c r="K16" s="2"/>
    </row>
    <row r="17" spans="3:11" ht="15">
      <c r="C17" s="18" t="s">
        <v>29</v>
      </c>
      <c r="D17" s="53">
        <f>'Net-per cow per day'!D17*Input!$D$7</f>
        <v>240</v>
      </c>
      <c r="E17" s="53">
        <f>'Net-per cow per day'!E17*Input!$E$7</f>
        <v>225</v>
      </c>
      <c r="F17" s="55">
        <f t="shared" si="0"/>
        <v>-15</v>
      </c>
      <c r="J17" s="2"/>
      <c r="K17" s="2"/>
    </row>
    <row r="18" spans="3:11" ht="15">
      <c r="C18" s="18" t="s">
        <v>30</v>
      </c>
      <c r="D18" s="53">
        <f>'Net-per cow per day'!D18*Input!$D$7</f>
        <v>60</v>
      </c>
      <c r="E18" s="53">
        <f>'Net-per cow per day'!E18*Input!$E$7</f>
        <v>56.25</v>
      </c>
      <c r="F18" s="55">
        <f t="shared" si="0"/>
        <v>-3.75</v>
      </c>
      <c r="J18" s="2"/>
      <c r="K18" s="2"/>
    </row>
    <row r="19" spans="3:11" ht="15">
      <c r="C19" s="18" t="s">
        <v>31</v>
      </c>
      <c r="D19" s="53">
        <f>'Net-per cow per day'!D19*Input!$D$7</f>
        <v>0</v>
      </c>
      <c r="E19" s="53">
        <f>'Net-per cow per day'!E19*Input!$E$7</f>
        <v>0</v>
      </c>
      <c r="F19" s="55">
        <f t="shared" si="0"/>
        <v>0</v>
      </c>
      <c r="J19" s="2"/>
      <c r="K19" s="2"/>
    </row>
    <row r="20" spans="3:11" ht="15">
      <c r="C20" s="42" t="s">
        <v>46</v>
      </c>
      <c r="D20" s="56">
        <f>SUM(D16:D19)</f>
        <v>1188</v>
      </c>
      <c r="E20" s="56">
        <f>SUM(E16:E19)</f>
        <v>1113.75</v>
      </c>
      <c r="F20" s="57">
        <f t="shared" si="0"/>
        <v>-74.25</v>
      </c>
      <c r="J20" s="2"/>
      <c r="K20" s="2"/>
    </row>
    <row r="21" spans="3:11" ht="15">
      <c r="C21" s="42" t="s">
        <v>57</v>
      </c>
      <c r="D21" s="56">
        <f>D14+D20</f>
        <v>13447.236000000003</v>
      </c>
      <c r="E21" s="56">
        <f>E14+E20</f>
        <v>13354.1296875</v>
      </c>
      <c r="F21" s="57">
        <f>E21-D21</f>
        <v>-93.10631250000188</v>
      </c>
      <c r="J21" s="2"/>
      <c r="K21" s="2"/>
    </row>
    <row r="22" spans="3:11" ht="15">
      <c r="C22" s="38" t="s">
        <v>59</v>
      </c>
      <c r="D22" s="87"/>
      <c r="E22" s="87"/>
      <c r="F22" s="58"/>
      <c r="J22" s="2"/>
      <c r="K22" s="2"/>
    </row>
    <row r="23" spans="3:11" ht="15">
      <c r="C23" s="18" t="s">
        <v>32</v>
      </c>
      <c r="D23" s="53">
        <f>'Net-per cow per day'!D23*Input!$D$7</f>
        <v>270</v>
      </c>
      <c r="E23" s="53">
        <f>'Net-per cow per day'!E23*Input!$E$7</f>
        <v>253.12500000000003</v>
      </c>
      <c r="F23" s="55">
        <f t="shared" si="0"/>
        <v>-16.87499999999997</v>
      </c>
      <c r="J23" s="2"/>
      <c r="K23" s="2"/>
    </row>
    <row r="24" spans="3:11" ht="15">
      <c r="C24" s="18" t="s">
        <v>33</v>
      </c>
      <c r="D24" s="53">
        <f>'Net-per cow per day'!D24*Input!$D$7</f>
        <v>90</v>
      </c>
      <c r="E24" s="53">
        <f>'Net-per cow per day'!E24*Input!$E$7</f>
        <v>84.375</v>
      </c>
      <c r="F24" s="55">
        <f t="shared" si="0"/>
        <v>-5.625</v>
      </c>
      <c r="J24" s="2"/>
      <c r="K24" s="2"/>
    </row>
    <row r="25" spans="3:11" ht="15">
      <c r="C25" s="18" t="s">
        <v>34</v>
      </c>
      <c r="D25" s="53">
        <f>'Net-per cow per day'!D25*Input!$D$7</f>
        <v>6</v>
      </c>
      <c r="E25" s="53">
        <f>'Net-per cow per day'!E25*Input!$E$7</f>
        <v>5.625</v>
      </c>
      <c r="F25" s="55">
        <f t="shared" si="0"/>
        <v>-0.375</v>
      </c>
      <c r="J25" s="2"/>
      <c r="K25" s="2"/>
    </row>
    <row r="26" spans="3:11" ht="15">
      <c r="C26" s="18" t="s">
        <v>35</v>
      </c>
      <c r="D26" s="53">
        <f>'Net-per cow per day'!D26*Input!$D$7</f>
        <v>60</v>
      </c>
      <c r="E26" s="53">
        <f>'Net-per cow per day'!E26*Input!$E$7</f>
        <v>56.25</v>
      </c>
      <c r="F26" s="55">
        <f t="shared" si="0"/>
        <v>-3.75</v>
      </c>
      <c r="J26" s="2"/>
      <c r="K26" s="2"/>
    </row>
    <row r="27" spans="3:11" ht="16.5">
      <c r="C27" s="18" t="s">
        <v>51</v>
      </c>
      <c r="D27" s="53">
        <f>'Net-per cow per day'!D27*Input!$D$7</f>
        <v>47.40000000000001</v>
      </c>
      <c r="E27" s="53">
        <f>'Net-per cow per day'!E27*Input!$E$7</f>
        <v>44.4375</v>
      </c>
      <c r="F27" s="55">
        <f t="shared" si="0"/>
        <v>-2.962500000000013</v>
      </c>
      <c r="J27" s="2"/>
      <c r="K27" s="2"/>
    </row>
    <row r="28" spans="3:11" ht="15">
      <c r="C28" s="42" t="s">
        <v>47</v>
      </c>
      <c r="D28" s="56">
        <f>SUM(D23:D27)</f>
        <v>473.40000000000003</v>
      </c>
      <c r="E28" s="56">
        <f>SUM(E23:E27)</f>
        <v>443.8125</v>
      </c>
      <c r="F28" s="57">
        <f t="shared" si="0"/>
        <v>-29.587500000000034</v>
      </c>
      <c r="J28" s="2"/>
      <c r="K28" s="2"/>
    </row>
    <row r="29" spans="3:11" ht="15">
      <c r="C29" s="38" t="s">
        <v>60</v>
      </c>
      <c r="D29" s="54"/>
      <c r="E29" s="54"/>
      <c r="F29" s="58"/>
      <c r="J29" s="2"/>
      <c r="K29" s="2"/>
    </row>
    <row r="30" spans="3:11" ht="15">
      <c r="C30" s="18" t="s">
        <v>39</v>
      </c>
      <c r="D30" s="53">
        <f>'Net-per cow per day'!D30*Input!$D$7</f>
        <v>2677.5</v>
      </c>
      <c r="E30" s="53">
        <f>'Net-per cow per day'!E30*Input!$E$7</f>
        <v>2550.0000000000005</v>
      </c>
      <c r="F30" s="97">
        <f t="shared" si="0"/>
        <v>-127.49999999999955</v>
      </c>
      <c r="J30" s="2"/>
      <c r="K30" s="2"/>
    </row>
    <row r="31" spans="3:11" ht="15">
      <c r="C31" s="42" t="s">
        <v>58</v>
      </c>
      <c r="D31" s="56">
        <f>D28+D30</f>
        <v>3150.9</v>
      </c>
      <c r="E31" s="56">
        <f>E28+E30</f>
        <v>2993.8125000000005</v>
      </c>
      <c r="F31" s="97">
        <f t="shared" si="0"/>
        <v>-157.08749999999964</v>
      </c>
      <c r="J31" s="2"/>
      <c r="K31" s="2"/>
    </row>
    <row r="32" spans="3:11" ht="15.75" thickBot="1">
      <c r="C32" s="36" t="s">
        <v>41</v>
      </c>
      <c r="D32" s="59">
        <f>D21-D31</f>
        <v>10296.336000000003</v>
      </c>
      <c r="E32" s="59">
        <f>E21-E31</f>
        <v>10360.3171875</v>
      </c>
      <c r="F32" s="98">
        <f t="shared" si="0"/>
        <v>63.98118749999776</v>
      </c>
      <c r="J32" s="2"/>
      <c r="K32" s="2"/>
    </row>
    <row r="33" spans="4:11" ht="3.75" customHeight="1" thickTop="1">
      <c r="D33" s="2"/>
      <c r="E33" s="2"/>
      <c r="F33" s="10"/>
      <c r="J33" s="2"/>
      <c r="K33" s="2"/>
    </row>
    <row r="34" spans="3:11" ht="17.25">
      <c r="C34" s="44" t="s">
        <v>48</v>
      </c>
      <c r="D34" s="2"/>
      <c r="E34" s="2"/>
      <c r="J34" s="2"/>
      <c r="K34" s="2"/>
    </row>
    <row r="35" spans="3:11" ht="17.25">
      <c r="C35" s="44" t="s">
        <v>49</v>
      </c>
      <c r="D35" s="2"/>
      <c r="E35" s="2"/>
      <c r="J35" s="2"/>
      <c r="K35" s="2"/>
    </row>
    <row r="36" spans="3:11" ht="15">
      <c r="C36" s="43"/>
      <c r="D36" s="2"/>
      <c r="E36" s="2"/>
      <c r="J36" s="2"/>
      <c r="K36" s="2"/>
    </row>
    <row r="37" spans="3:11" ht="15">
      <c r="C37" s="1"/>
      <c r="D37" s="2"/>
      <c r="E37" s="2"/>
      <c r="F37" s="83"/>
      <c r="I37" s="1"/>
      <c r="J37" s="2"/>
      <c r="K37" s="2"/>
    </row>
    <row r="38" spans="3:11" ht="15">
      <c r="C38" s="5"/>
      <c r="D38" s="13"/>
      <c r="E38" s="13"/>
      <c r="F38" s="83"/>
      <c r="I38" s="5"/>
      <c r="J38" s="13"/>
      <c r="K38" s="13"/>
    </row>
    <row r="39" spans="3:11" ht="15">
      <c r="C39" s="5"/>
      <c r="D39" s="83"/>
      <c r="E39" s="83"/>
      <c r="F39" s="83"/>
      <c r="I39" s="5"/>
      <c r="J39" s="13"/>
      <c r="K39" s="13"/>
    </row>
    <row r="40" spans="3:11" ht="15">
      <c r="C40" s="5"/>
      <c r="D40" s="13"/>
      <c r="E40" s="13"/>
      <c r="I40" s="5"/>
      <c r="J40" s="13"/>
      <c r="K40" s="13"/>
    </row>
    <row r="41" spans="3:11" ht="15">
      <c r="C41" s="5"/>
      <c r="D41" s="13"/>
      <c r="E41" s="13"/>
      <c r="I41" s="5"/>
      <c r="J41" s="13"/>
      <c r="K41" s="13"/>
    </row>
    <row r="42" spans="3:11" ht="15">
      <c r="C42" s="5"/>
      <c r="D42" s="13"/>
      <c r="E42" s="13"/>
      <c r="I42" s="5"/>
      <c r="J42" s="13"/>
      <c r="K42" s="13"/>
    </row>
    <row r="43" spans="3:11" ht="15">
      <c r="C43" s="5"/>
      <c r="D43" s="13"/>
      <c r="E43" s="13"/>
      <c r="I43" s="5"/>
      <c r="J43" s="13"/>
      <c r="K43" s="13"/>
    </row>
    <row r="44" spans="3:11" ht="15">
      <c r="C44" s="5"/>
      <c r="D44" s="13"/>
      <c r="E44" s="13"/>
      <c r="I44" s="5"/>
      <c r="J44" s="13"/>
      <c r="K44" s="13"/>
    </row>
    <row r="45" spans="3:11" ht="15">
      <c r="C45" s="8"/>
      <c r="D45" s="14"/>
      <c r="E45" s="14"/>
      <c r="I45" s="8"/>
      <c r="J45" s="14"/>
      <c r="K45" s="14"/>
    </row>
    <row r="46" spans="4:11" ht="15">
      <c r="D46" s="13"/>
      <c r="E46" s="13"/>
      <c r="J46" s="13"/>
      <c r="K46" s="13"/>
    </row>
    <row r="47" spans="3:11" ht="15">
      <c r="C47" s="9"/>
      <c r="D47" s="13"/>
      <c r="E47" s="13"/>
      <c r="I47" s="9"/>
      <c r="J47" s="13"/>
      <c r="K47" s="13"/>
    </row>
    <row r="48" spans="3:11" ht="15">
      <c r="C48" s="5"/>
      <c r="D48" s="13"/>
      <c r="E48" s="13"/>
      <c r="I48" s="5"/>
      <c r="J48" s="13"/>
      <c r="K48" s="13"/>
    </row>
    <row r="49" spans="3:11" ht="15">
      <c r="C49" s="5"/>
      <c r="D49" s="13"/>
      <c r="E49" s="13"/>
      <c r="I49" s="5"/>
      <c r="J49" s="13"/>
      <c r="K49" s="13"/>
    </row>
    <row r="50" spans="3:11" ht="15">
      <c r="C50" s="5"/>
      <c r="D50" s="13"/>
      <c r="E50" s="13"/>
      <c r="I50" s="5"/>
      <c r="J50" s="13"/>
      <c r="K50" s="13"/>
    </row>
    <row r="51" spans="3:11" ht="15">
      <c r="C51" s="5"/>
      <c r="D51" s="13"/>
      <c r="E51" s="13"/>
      <c r="I51" s="5"/>
      <c r="J51" s="13"/>
      <c r="K51" s="13"/>
    </row>
    <row r="52" spans="3:11" ht="15">
      <c r="C52" s="5"/>
      <c r="D52" s="13"/>
      <c r="E52" s="13"/>
      <c r="I52" s="5"/>
      <c r="J52" s="13"/>
      <c r="K52" s="13"/>
    </row>
    <row r="53" spans="3:11" ht="15">
      <c r="C53" s="8"/>
      <c r="D53" s="14"/>
      <c r="E53" s="14"/>
      <c r="I53" s="8"/>
      <c r="J53" s="14"/>
      <c r="K53" s="14"/>
    </row>
    <row r="54" spans="3:11" ht="15">
      <c r="C54" s="8"/>
      <c r="D54" s="14"/>
      <c r="E54" s="14"/>
      <c r="I54" s="8"/>
      <c r="J54" s="14"/>
      <c r="K54" s="14"/>
    </row>
    <row r="55" spans="3:11" ht="15">
      <c r="C55" s="4"/>
      <c r="D55" s="13"/>
      <c r="E55" s="13"/>
      <c r="I55" s="4"/>
      <c r="J55" s="13"/>
      <c r="K55" s="13"/>
    </row>
    <row r="56" spans="3:11" ht="15">
      <c r="C56" s="5"/>
      <c r="D56" s="13"/>
      <c r="E56" s="13"/>
      <c r="I56" s="5"/>
      <c r="J56" s="13"/>
      <c r="K56" s="13"/>
    </row>
    <row r="57" spans="3:11" ht="15">
      <c r="C57" s="5"/>
      <c r="D57" s="13"/>
      <c r="E57" s="13"/>
      <c r="I57" s="5"/>
      <c r="J57" s="13"/>
      <c r="K57" s="13"/>
    </row>
    <row r="58" spans="4:11" ht="15">
      <c r="D58" s="14"/>
      <c r="E58" s="14"/>
      <c r="J58" s="14"/>
      <c r="K58" s="14"/>
    </row>
    <row r="59" spans="4:11" ht="15">
      <c r="D59" s="13"/>
      <c r="E59" s="13"/>
      <c r="J59" s="13"/>
      <c r="K59" s="13"/>
    </row>
    <row r="60" spans="4:11" ht="15">
      <c r="D60" s="13"/>
      <c r="E60" s="13"/>
      <c r="J60" s="13"/>
      <c r="K60" s="13"/>
    </row>
    <row r="61" spans="4:11" ht="15">
      <c r="D61" s="13"/>
      <c r="E61" s="13"/>
      <c r="J61" s="13"/>
      <c r="K61" s="13"/>
    </row>
    <row r="62" spans="4:5" ht="15">
      <c r="D62" s="10"/>
      <c r="E62" s="10"/>
    </row>
    <row r="63" spans="4:5" ht="15">
      <c r="D63" s="10"/>
      <c r="E63" s="10"/>
    </row>
    <row r="64" spans="4:5" ht="15">
      <c r="D64" s="10"/>
      <c r="E64" s="10"/>
    </row>
    <row r="65" spans="4:5" ht="15">
      <c r="D65" s="10"/>
      <c r="E65" s="10"/>
    </row>
    <row r="66" spans="4:5" ht="15">
      <c r="D66" s="10"/>
      <c r="E66" s="10"/>
    </row>
    <row r="67" spans="4:5" ht="15">
      <c r="D67" s="10"/>
      <c r="E67" s="10"/>
    </row>
    <row r="68" spans="4:5" ht="15">
      <c r="D68" s="10"/>
      <c r="E68" s="10"/>
    </row>
    <row r="69" spans="4:5" ht="15">
      <c r="D69" s="10"/>
      <c r="E69" s="10"/>
    </row>
  </sheetData>
  <sheetProtection sheet="1" objects="1" scenarios="1"/>
  <printOptions horizontalCentered="1"/>
  <pageMargins left="0.7" right="0.7" top="1.25" bottom="0.75" header="0.3" footer="0.3"/>
  <pageSetup horizontalDpi="1200" verticalDpi="1200" orientation="portrait" r:id="rId1"/>
  <headerFooter>
    <oddHeader>&amp;C&amp;"Gill Sans MT,Bold Italic"&amp;12Dairy Feed Change Evaluator</oddHeader>
    <oddFooter>&amp;L&amp;9Michigan State University Extension&amp;R&amp;9&amp;D</oddFooter>
  </headerFooter>
</worksheet>
</file>

<file path=xl/worksheets/sheet4.xml><?xml version="1.0" encoding="utf-8"?>
<worksheet xmlns="http://schemas.openxmlformats.org/spreadsheetml/2006/main" xmlns:r="http://schemas.openxmlformats.org/officeDocument/2006/relationships">
  <sheetPr codeName="Sheet4"/>
  <dimension ref="C2:K69"/>
  <sheetViews>
    <sheetView showGridLines="0" zoomScalePageLayoutView="0" workbookViewId="0" topLeftCell="A1">
      <selection activeCell="A1" sqref="A1"/>
    </sheetView>
  </sheetViews>
  <sheetFormatPr defaultColWidth="9.140625" defaultRowHeight="15"/>
  <cols>
    <col min="2" max="2" width="2.7109375" style="0" customWidth="1"/>
    <col min="3" max="3" width="26.7109375" style="0" customWidth="1"/>
    <col min="4" max="5" width="14.7109375" style="0" customWidth="1"/>
    <col min="6" max="6" width="17.421875" style="0" customWidth="1"/>
    <col min="7" max="7" width="2.7109375" style="0" customWidth="1"/>
    <col min="8" max="8" width="6.7109375" style="0" customWidth="1"/>
    <col min="9" max="9" width="24.7109375" style="0" customWidth="1"/>
    <col min="10" max="11" width="14.7109375" style="0" customWidth="1"/>
  </cols>
  <sheetData>
    <row r="2" spans="3:11" ht="19.5">
      <c r="C2" s="11"/>
      <c r="D2" s="12" t="s">
        <v>62</v>
      </c>
      <c r="E2" s="11"/>
      <c r="I2" s="11"/>
      <c r="J2" s="12"/>
      <c r="K2" s="11"/>
    </row>
    <row r="3" ht="3.75" customHeight="1" thickBot="1"/>
    <row r="4" spans="3:11" ht="15.75" thickTop="1">
      <c r="C4" s="33"/>
      <c r="D4" s="24" t="str">
        <f>Input!$D$4</f>
        <v>Current</v>
      </c>
      <c r="E4" s="24" t="str">
        <f>Input!$E$4</f>
        <v>New</v>
      </c>
      <c r="F4" s="16" t="str">
        <f>Input!H5</f>
        <v>New Ration</v>
      </c>
      <c r="G4" s="2"/>
      <c r="H4" s="2"/>
      <c r="J4" s="2"/>
      <c r="K4" s="2"/>
    </row>
    <row r="5" spans="3:11" ht="15.75" thickBot="1">
      <c r="C5" s="22" t="s">
        <v>25</v>
      </c>
      <c r="D5" s="25" t="s">
        <v>15</v>
      </c>
      <c r="E5" s="25" t="s">
        <v>15</v>
      </c>
      <c r="F5" s="23" t="str">
        <f>Input!H6</f>
        <v>vs. Current</v>
      </c>
      <c r="G5" s="2"/>
      <c r="H5" s="2"/>
      <c r="J5" s="2"/>
      <c r="K5" s="2"/>
    </row>
    <row r="6" spans="3:11" ht="15">
      <c r="C6" s="37" t="s">
        <v>36</v>
      </c>
      <c r="D6" s="31"/>
      <c r="E6" s="31"/>
      <c r="F6" s="32"/>
      <c r="G6" s="2"/>
      <c r="H6" s="2"/>
      <c r="J6" s="2"/>
      <c r="K6" s="2"/>
    </row>
    <row r="7" spans="3:11" ht="15">
      <c r="C7" s="18" t="s">
        <v>42</v>
      </c>
      <c r="D7" s="84">
        <f>'Net-per herd per day'!D7*365</f>
        <v>744600.0000000001</v>
      </c>
      <c r="E7" s="84">
        <f>'Net-per herd per day'!E7*365</f>
        <v>749390.625</v>
      </c>
      <c r="F7" s="85">
        <f>E7-D7</f>
        <v>4790.624999999884</v>
      </c>
      <c r="J7" s="2"/>
      <c r="K7" s="2"/>
    </row>
    <row r="8" spans="3:11" ht="15">
      <c r="C8" s="18" t="s">
        <v>43</v>
      </c>
      <c r="D8" s="84">
        <f>'Net-per herd per day'!D8*365</f>
        <v>613200.0000000001</v>
      </c>
      <c r="E8" s="84">
        <f>'Net-per herd per day'!E8*365</f>
        <v>615937.5</v>
      </c>
      <c r="F8" s="85">
        <f aca="true" t="shared" si="0" ref="F8:F32">E8-D8</f>
        <v>2737.4999999998836</v>
      </c>
      <c r="J8" s="2"/>
      <c r="K8" s="2"/>
    </row>
    <row r="9" spans="3:11" ht="15">
      <c r="C9" s="18" t="s">
        <v>44</v>
      </c>
      <c r="D9" s="84">
        <f>'Net-per herd per day'!D9*365</f>
        <v>1248300.0000000002</v>
      </c>
      <c r="E9" s="84">
        <f>'Net-per herd per day'!E9*365</f>
        <v>1170281.2500000002</v>
      </c>
      <c r="F9" s="85">
        <f t="shared" si="0"/>
        <v>-78018.75</v>
      </c>
      <c r="J9" s="2"/>
      <c r="K9" s="2"/>
    </row>
    <row r="10" spans="3:11" ht="15">
      <c r="C10" s="38" t="s">
        <v>37</v>
      </c>
      <c r="D10" s="40"/>
      <c r="E10" s="40"/>
      <c r="F10" s="41"/>
      <c r="J10" s="2"/>
      <c r="K10" s="2"/>
    </row>
    <row r="11" spans="3:11" ht="15">
      <c r="C11" s="18" t="s">
        <v>26</v>
      </c>
      <c r="D11" s="53">
        <f>'Net-per herd per day'!D11*365</f>
        <v>1676169.0600000003</v>
      </c>
      <c r="E11" s="53">
        <f>'Net-per herd per day'!E11*365</f>
        <v>1686953.2359375</v>
      </c>
      <c r="F11" s="55">
        <f t="shared" si="0"/>
        <v>10784.175937499618</v>
      </c>
      <c r="J11" s="2"/>
      <c r="K11" s="2"/>
    </row>
    <row r="12" spans="3:11" ht="15">
      <c r="C12" s="18" t="s">
        <v>27</v>
      </c>
      <c r="D12" s="53">
        <f>'Net-per herd per day'!D12*365</f>
        <v>2348065.4400000004</v>
      </c>
      <c r="E12" s="53">
        <f>'Net-per herd per day'!E12*365</f>
        <v>2358547.875</v>
      </c>
      <c r="F12" s="55">
        <f t="shared" si="0"/>
        <v>10482.43499999959</v>
      </c>
      <c r="J12" s="2"/>
      <c r="K12" s="2"/>
    </row>
    <row r="13" spans="3:11" ht="15">
      <c r="C13" s="18" t="s">
        <v>28</v>
      </c>
      <c r="D13" s="53">
        <f>'Net-per herd per day'!D13*365</f>
        <v>450386.6400000001</v>
      </c>
      <c r="E13" s="53">
        <f>'Net-per herd per day'!E13*365</f>
        <v>422237.47500000003</v>
      </c>
      <c r="F13" s="55">
        <f t="shared" si="0"/>
        <v>-28149.165000000037</v>
      </c>
      <c r="J13" s="2"/>
      <c r="K13" s="2"/>
    </row>
    <row r="14" spans="3:11" ht="15">
      <c r="C14" s="42" t="s">
        <v>45</v>
      </c>
      <c r="D14" s="56">
        <f>SUM(D11:D13)</f>
        <v>4474621.140000001</v>
      </c>
      <c r="E14" s="56">
        <f>SUM(E11:E13)</f>
        <v>4467738.5859375</v>
      </c>
      <c r="F14" s="57">
        <f t="shared" si="0"/>
        <v>-6882.554062500596</v>
      </c>
      <c r="J14" s="2"/>
      <c r="K14" s="2"/>
    </row>
    <row r="15" spans="3:11" ht="15">
      <c r="C15" s="38" t="s">
        <v>38</v>
      </c>
      <c r="D15" s="50"/>
      <c r="E15" s="50"/>
      <c r="F15" s="58"/>
      <c r="J15" s="2"/>
      <c r="K15" s="2"/>
    </row>
    <row r="16" spans="3:11" ht="16.5">
      <c r="C16" s="18" t="s">
        <v>50</v>
      </c>
      <c r="D16" s="53">
        <f>'Net-per herd per day'!D16*365</f>
        <v>324120.00000000006</v>
      </c>
      <c r="E16" s="53">
        <f>'Net-per herd per day'!E16*365</f>
        <v>303862.50000000006</v>
      </c>
      <c r="F16" s="55">
        <f t="shared" si="0"/>
        <v>-20257.5</v>
      </c>
      <c r="J16" s="2"/>
      <c r="K16" s="2"/>
    </row>
    <row r="17" spans="3:11" ht="15">
      <c r="C17" s="18" t="s">
        <v>29</v>
      </c>
      <c r="D17" s="53">
        <f>'Net-per herd per day'!D17*365</f>
        <v>87600</v>
      </c>
      <c r="E17" s="53">
        <f>'Net-per herd per day'!E17*365</f>
        <v>82125</v>
      </c>
      <c r="F17" s="55">
        <f t="shared" si="0"/>
        <v>-5475</v>
      </c>
      <c r="J17" s="2"/>
      <c r="K17" s="2"/>
    </row>
    <row r="18" spans="3:11" ht="15">
      <c r="C18" s="18" t="s">
        <v>30</v>
      </c>
      <c r="D18" s="53">
        <f>'Net-per herd per day'!D18*365</f>
        <v>21900</v>
      </c>
      <c r="E18" s="53">
        <f>'Net-per herd per day'!E18*365</f>
        <v>20531.25</v>
      </c>
      <c r="F18" s="55">
        <f t="shared" si="0"/>
        <v>-1368.75</v>
      </c>
      <c r="J18" s="2"/>
      <c r="K18" s="2"/>
    </row>
    <row r="19" spans="3:11" ht="15">
      <c r="C19" s="18" t="s">
        <v>31</v>
      </c>
      <c r="D19" s="53">
        <f>'Net-per herd per day'!D19*365</f>
        <v>0</v>
      </c>
      <c r="E19" s="53">
        <f>'Net-per herd per day'!E19*365</f>
        <v>0</v>
      </c>
      <c r="F19" s="55">
        <f t="shared" si="0"/>
        <v>0</v>
      </c>
      <c r="J19" s="2"/>
      <c r="K19" s="2"/>
    </row>
    <row r="20" spans="3:11" ht="15">
      <c r="C20" s="42" t="s">
        <v>46</v>
      </c>
      <c r="D20" s="56">
        <f>SUM(D16:D19)</f>
        <v>433620.00000000006</v>
      </c>
      <c r="E20" s="56">
        <f>SUM(E16:E19)</f>
        <v>406518.75000000006</v>
      </c>
      <c r="F20" s="57">
        <f t="shared" si="0"/>
        <v>-27101.25</v>
      </c>
      <c r="J20" s="2"/>
      <c r="K20" s="2"/>
    </row>
    <row r="21" spans="3:11" ht="15">
      <c r="C21" s="42" t="s">
        <v>57</v>
      </c>
      <c r="D21" s="56">
        <f>D14+D20</f>
        <v>4908241.140000001</v>
      </c>
      <c r="E21" s="56">
        <f>E14+E20</f>
        <v>4874257.3359375</v>
      </c>
      <c r="F21" s="57">
        <f>E21-D21</f>
        <v>-33983.804062500596</v>
      </c>
      <c r="J21" s="2"/>
      <c r="K21" s="2"/>
    </row>
    <row r="22" spans="3:11" ht="15">
      <c r="C22" s="38" t="s">
        <v>59</v>
      </c>
      <c r="D22" s="50"/>
      <c r="E22" s="50"/>
      <c r="F22" s="58"/>
      <c r="J22" s="2"/>
      <c r="K22" s="2"/>
    </row>
    <row r="23" spans="3:11" ht="15">
      <c r="C23" s="18" t="s">
        <v>32</v>
      </c>
      <c r="D23" s="53">
        <f>'Net-per herd per day'!D23*365</f>
        <v>98550</v>
      </c>
      <c r="E23" s="53">
        <f>'Net-per herd per day'!E23*365</f>
        <v>92390.62500000001</v>
      </c>
      <c r="F23" s="55">
        <f t="shared" si="0"/>
        <v>-6159.374999999985</v>
      </c>
      <c r="J23" s="2"/>
      <c r="K23" s="2"/>
    </row>
    <row r="24" spans="3:11" ht="15">
      <c r="C24" s="18" t="s">
        <v>33</v>
      </c>
      <c r="D24" s="53">
        <f>'Net-per herd per day'!D24*365</f>
        <v>32850</v>
      </c>
      <c r="E24" s="53">
        <f>'Net-per herd per day'!E24*365</f>
        <v>30796.875</v>
      </c>
      <c r="F24" s="55">
        <f t="shared" si="0"/>
        <v>-2053.125</v>
      </c>
      <c r="J24" s="2"/>
      <c r="K24" s="2"/>
    </row>
    <row r="25" spans="3:11" ht="15">
      <c r="C25" s="18" t="s">
        <v>34</v>
      </c>
      <c r="D25" s="53">
        <f>'Net-per herd per day'!D25*365</f>
        <v>2190</v>
      </c>
      <c r="E25" s="53">
        <f>'Net-per herd per day'!E25*365</f>
        <v>2053.125</v>
      </c>
      <c r="F25" s="55">
        <f t="shared" si="0"/>
        <v>-136.875</v>
      </c>
      <c r="J25" s="2"/>
      <c r="K25" s="2"/>
    </row>
    <row r="26" spans="3:11" ht="15">
      <c r="C26" s="18" t="s">
        <v>35</v>
      </c>
      <c r="D26" s="53">
        <f>'Net-per herd per day'!D26*365</f>
        <v>21900</v>
      </c>
      <c r="E26" s="53">
        <f>'Net-per herd per day'!E26*365</f>
        <v>20531.25</v>
      </c>
      <c r="F26" s="55">
        <f t="shared" si="0"/>
        <v>-1368.75</v>
      </c>
      <c r="J26" s="2"/>
      <c r="K26" s="2"/>
    </row>
    <row r="27" spans="3:11" ht="16.5">
      <c r="C27" s="18" t="s">
        <v>51</v>
      </c>
      <c r="D27" s="53">
        <f>'Net-per herd per day'!D27*365</f>
        <v>17301.000000000004</v>
      </c>
      <c r="E27" s="53">
        <f>'Net-per herd per day'!E27*365</f>
        <v>16219.6875</v>
      </c>
      <c r="F27" s="55">
        <f t="shared" si="0"/>
        <v>-1081.3125000000036</v>
      </c>
      <c r="J27" s="2"/>
      <c r="K27" s="2"/>
    </row>
    <row r="28" spans="3:11" ht="15">
      <c r="C28" s="42" t="s">
        <v>47</v>
      </c>
      <c r="D28" s="56">
        <f>SUM(D23:D27)</f>
        <v>172791</v>
      </c>
      <c r="E28" s="56">
        <f>SUM(E23:E27)</f>
        <v>161991.5625</v>
      </c>
      <c r="F28" s="57">
        <f t="shared" si="0"/>
        <v>-10799.4375</v>
      </c>
      <c r="J28" s="2"/>
      <c r="K28" s="2"/>
    </row>
    <row r="29" spans="3:11" ht="15">
      <c r="C29" s="38" t="s">
        <v>60</v>
      </c>
      <c r="D29" s="54"/>
      <c r="E29" s="54"/>
      <c r="F29" s="58"/>
      <c r="J29" s="2"/>
      <c r="K29" s="2"/>
    </row>
    <row r="30" spans="3:11" ht="15">
      <c r="C30" s="18" t="s">
        <v>39</v>
      </c>
      <c r="D30" s="53">
        <f>'Net-per herd per day'!D30*365</f>
        <v>977287.5</v>
      </c>
      <c r="E30" s="53">
        <f>'Net-per herd per day'!E30*365</f>
        <v>930750.0000000001</v>
      </c>
      <c r="F30" s="97">
        <f t="shared" si="0"/>
        <v>-46537.49999999988</v>
      </c>
      <c r="J30" s="2"/>
      <c r="K30" s="2"/>
    </row>
    <row r="31" spans="3:11" ht="15">
      <c r="C31" s="42" t="s">
        <v>58</v>
      </c>
      <c r="D31" s="56">
        <f>D28+D30</f>
        <v>1150078.5</v>
      </c>
      <c r="E31" s="56">
        <f>E28+E30</f>
        <v>1092741.5625</v>
      </c>
      <c r="F31" s="97">
        <f t="shared" si="0"/>
        <v>-57336.9375</v>
      </c>
      <c r="J31" s="2"/>
      <c r="K31" s="2"/>
    </row>
    <row r="32" spans="3:11" ht="15.75" thickBot="1">
      <c r="C32" s="36" t="s">
        <v>41</v>
      </c>
      <c r="D32" s="59">
        <f>D21-D31</f>
        <v>3758162.6400000006</v>
      </c>
      <c r="E32" s="59">
        <f>E21-E31</f>
        <v>3781515.7734375</v>
      </c>
      <c r="F32" s="98">
        <f t="shared" si="0"/>
        <v>23353.133437499404</v>
      </c>
      <c r="J32" s="2"/>
      <c r="K32" s="2"/>
    </row>
    <row r="33" spans="4:11" ht="3.75" customHeight="1" thickTop="1">
      <c r="D33" s="2"/>
      <c r="E33" s="2"/>
      <c r="F33" s="10"/>
      <c r="J33" s="2"/>
      <c r="K33" s="2"/>
    </row>
    <row r="34" spans="3:11" ht="17.25">
      <c r="C34" s="44" t="s">
        <v>48</v>
      </c>
      <c r="D34" s="2"/>
      <c r="E34" s="2"/>
      <c r="J34" s="2"/>
      <c r="K34" s="2"/>
    </row>
    <row r="35" spans="3:11" ht="17.25">
      <c r="C35" s="44" t="s">
        <v>49</v>
      </c>
      <c r="D35" s="2"/>
      <c r="E35" s="2"/>
      <c r="J35" s="2"/>
      <c r="K35" s="2"/>
    </row>
    <row r="36" spans="3:11" ht="15">
      <c r="C36" s="43"/>
      <c r="D36" s="2"/>
      <c r="E36" s="2"/>
      <c r="F36" s="10"/>
      <c r="J36" s="2"/>
      <c r="K36" s="2"/>
    </row>
    <row r="37" spans="3:11" ht="15">
      <c r="C37" s="1"/>
      <c r="D37" s="2"/>
      <c r="E37" s="2"/>
      <c r="F37" s="83"/>
      <c r="I37" s="1"/>
      <c r="J37" s="2"/>
      <c r="K37" s="2"/>
    </row>
    <row r="38" spans="3:11" ht="15">
      <c r="C38" s="5"/>
      <c r="D38" s="13"/>
      <c r="E38" s="13"/>
      <c r="F38" s="83"/>
      <c r="I38" s="5"/>
      <c r="J38" s="13"/>
      <c r="K38" s="13"/>
    </row>
    <row r="39" spans="3:11" ht="15">
      <c r="C39" s="5"/>
      <c r="D39" s="83"/>
      <c r="E39" s="83"/>
      <c r="F39" s="83"/>
      <c r="I39" s="5"/>
      <c r="J39" s="13"/>
      <c r="K39" s="13"/>
    </row>
    <row r="40" spans="3:11" ht="15">
      <c r="C40" s="5"/>
      <c r="D40" s="13"/>
      <c r="E40" s="13"/>
      <c r="I40" s="5"/>
      <c r="J40" s="13"/>
      <c r="K40" s="13"/>
    </row>
    <row r="41" spans="3:11" ht="15">
      <c r="C41" s="5"/>
      <c r="D41" s="13"/>
      <c r="E41" s="13"/>
      <c r="I41" s="5"/>
      <c r="J41" s="13"/>
      <c r="K41" s="13"/>
    </row>
    <row r="42" spans="3:11" ht="15">
      <c r="C42" s="5"/>
      <c r="D42" s="13"/>
      <c r="E42" s="13"/>
      <c r="I42" s="5"/>
      <c r="J42" s="13"/>
      <c r="K42" s="13"/>
    </row>
    <row r="43" spans="3:11" ht="15">
      <c r="C43" s="5"/>
      <c r="D43" s="13"/>
      <c r="E43" s="13"/>
      <c r="I43" s="5"/>
      <c r="J43" s="13"/>
      <c r="K43" s="13"/>
    </row>
    <row r="44" spans="3:11" ht="15">
      <c r="C44" s="5"/>
      <c r="D44" s="13"/>
      <c r="E44" s="13"/>
      <c r="I44" s="5"/>
      <c r="J44" s="13"/>
      <c r="K44" s="13"/>
    </row>
    <row r="45" spans="3:11" ht="15">
      <c r="C45" s="8"/>
      <c r="D45" s="14"/>
      <c r="E45" s="14"/>
      <c r="I45" s="8"/>
      <c r="J45" s="14"/>
      <c r="K45" s="14"/>
    </row>
    <row r="46" spans="4:11" ht="15">
      <c r="D46" s="13"/>
      <c r="E46" s="13"/>
      <c r="J46" s="13"/>
      <c r="K46" s="13"/>
    </row>
    <row r="47" spans="3:11" ht="15">
      <c r="C47" s="9"/>
      <c r="D47" s="13"/>
      <c r="E47" s="13"/>
      <c r="I47" s="9"/>
      <c r="J47" s="13"/>
      <c r="K47" s="13"/>
    </row>
    <row r="48" spans="3:11" ht="15">
      <c r="C48" s="5"/>
      <c r="D48" s="13"/>
      <c r="E48" s="13"/>
      <c r="I48" s="5"/>
      <c r="J48" s="13"/>
      <c r="K48" s="13"/>
    </row>
    <row r="49" spans="3:11" ht="15">
      <c r="C49" s="5"/>
      <c r="D49" s="13"/>
      <c r="E49" s="13"/>
      <c r="I49" s="5"/>
      <c r="J49" s="13"/>
      <c r="K49" s="13"/>
    </row>
    <row r="50" spans="3:11" ht="15">
      <c r="C50" s="5"/>
      <c r="D50" s="13"/>
      <c r="E50" s="13"/>
      <c r="I50" s="5"/>
      <c r="J50" s="13"/>
      <c r="K50" s="13"/>
    </row>
    <row r="51" spans="3:11" ht="15">
      <c r="C51" s="5"/>
      <c r="D51" s="13"/>
      <c r="E51" s="13"/>
      <c r="I51" s="5"/>
      <c r="J51" s="13"/>
      <c r="K51" s="13"/>
    </row>
    <row r="52" spans="3:11" ht="15">
      <c r="C52" s="5"/>
      <c r="D52" s="13"/>
      <c r="E52" s="13"/>
      <c r="I52" s="5"/>
      <c r="J52" s="13"/>
      <c r="K52" s="13"/>
    </row>
    <row r="53" spans="3:11" ht="15">
      <c r="C53" s="8"/>
      <c r="D53" s="14"/>
      <c r="E53" s="14"/>
      <c r="I53" s="8"/>
      <c r="J53" s="14"/>
      <c r="K53" s="14"/>
    </row>
    <row r="54" spans="3:11" ht="15">
      <c r="C54" s="8"/>
      <c r="D54" s="14"/>
      <c r="E54" s="14"/>
      <c r="I54" s="8"/>
      <c r="J54" s="14"/>
      <c r="K54" s="14"/>
    </row>
    <row r="55" spans="3:11" ht="15">
      <c r="C55" s="4"/>
      <c r="D55" s="13"/>
      <c r="E55" s="13"/>
      <c r="I55" s="4"/>
      <c r="J55" s="13"/>
      <c r="K55" s="13"/>
    </row>
    <row r="56" spans="3:11" ht="15">
      <c r="C56" s="5"/>
      <c r="D56" s="13"/>
      <c r="E56" s="13"/>
      <c r="I56" s="5"/>
      <c r="J56" s="13"/>
      <c r="K56" s="13"/>
    </row>
    <row r="57" spans="3:11" ht="15">
      <c r="C57" s="5"/>
      <c r="D57" s="13"/>
      <c r="E57" s="13"/>
      <c r="I57" s="5"/>
      <c r="J57" s="13"/>
      <c r="K57" s="13"/>
    </row>
    <row r="58" spans="4:11" ht="15">
      <c r="D58" s="14"/>
      <c r="E58" s="14"/>
      <c r="J58" s="14"/>
      <c r="K58" s="14"/>
    </row>
    <row r="59" spans="4:11" ht="15">
      <c r="D59" s="13"/>
      <c r="E59" s="13"/>
      <c r="J59" s="13"/>
      <c r="K59" s="13"/>
    </row>
    <row r="60" spans="4:11" ht="15">
      <c r="D60" s="13"/>
      <c r="E60" s="13"/>
      <c r="J60" s="13"/>
      <c r="K60" s="13"/>
    </row>
    <row r="61" spans="4:11" ht="15">
      <c r="D61" s="13"/>
      <c r="E61" s="13"/>
      <c r="J61" s="13"/>
      <c r="K61" s="13"/>
    </row>
    <row r="62" spans="4:5" ht="15">
      <c r="D62" s="10"/>
      <c r="E62" s="10"/>
    </row>
    <row r="63" spans="4:5" ht="15">
      <c r="D63" s="10"/>
      <c r="E63" s="10"/>
    </row>
    <row r="64" spans="4:5" ht="15">
      <c r="D64" s="10"/>
      <c r="E64" s="10"/>
    </row>
    <row r="65" spans="4:5" ht="15">
      <c r="D65" s="10"/>
      <c r="E65" s="10"/>
    </row>
    <row r="66" spans="4:5" ht="15">
      <c r="D66" s="10"/>
      <c r="E66" s="10"/>
    </row>
    <row r="67" spans="4:5" ht="15">
      <c r="D67" s="10"/>
      <c r="E67" s="10"/>
    </row>
    <row r="68" spans="4:5" ht="15">
      <c r="D68" s="10"/>
      <c r="E68" s="10"/>
    </row>
    <row r="69" spans="4:5" ht="15">
      <c r="D69" s="10"/>
      <c r="E69" s="10"/>
    </row>
  </sheetData>
  <sheetProtection sheet="1" objects="1" scenarios="1"/>
  <printOptions horizontalCentered="1"/>
  <pageMargins left="0.7" right="0.7" top="1.25" bottom="0.75" header="0.3" footer="0.3"/>
  <pageSetup horizontalDpi="1200" verticalDpi="1200" orientation="portrait" r:id="rId1"/>
  <headerFooter>
    <oddHeader>&amp;C&amp;"Gill Sans MT,Bold Italic"&amp;12Dairy Feed Change Evaluator</oddHeader>
    <oddFooter>&amp;L&amp;9Michigan State University Extension&amp;R&amp;9&amp;D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Michigan State University CANR/MSUE/MAES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Craig Thomas</dc:creator>
  <cp:keywords/>
  <dc:description/>
  <cp:lastModifiedBy>Craig Thomas</cp:lastModifiedBy>
  <cp:lastPrinted>2011-10-27T19:08:11Z</cp:lastPrinted>
  <dcterms:created xsi:type="dcterms:W3CDTF">2011-08-22T17:12:30Z</dcterms:created>
  <dcterms:modified xsi:type="dcterms:W3CDTF">2011-10-27T19:14:14Z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